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ocuments\TROKUT\TROKUT 2024.G\EDUKACIJE TROKUT by IV\"/>
    </mc:Choice>
  </mc:AlternateContent>
  <xr:revisionPtr revIDLastSave="0" documentId="8_{B2F60D90-BE10-442C-B538-9BBEFA4CC5BD}" xr6:coauthVersionLast="47" xr6:coauthVersionMax="47" xr10:uidLastSave="{00000000-0000-0000-0000-000000000000}"/>
  <workbookProtection workbookAlgorithmName="SHA-512" workbookHashValue="30kpFGShBnbByWNT51pcuvWCgUFohCYG37MeEeUYFty4z0VBGIawQ2/JYHaV8EPr2dHNx+kLPqpMCQl0oyWgew==" workbookSaltValue="WplPsqD9EaTkv+DmuVxgHg==" workbookSpinCount="100000" lockStructure="1"/>
  <bookViews>
    <workbookView xWindow="28680" yWindow="-120" windowWidth="29040" windowHeight="15720" activeTab="2" xr2:uid="{00000000-000D-0000-FFFF-FFFF00000000}"/>
  </bookViews>
  <sheets>
    <sheet name="PO-SD" sheetId="22" r:id="rId1"/>
    <sheet name="dohodovni razredi" sheetId="23" r:id="rId2"/>
    <sheet name="uputa" sheetId="11" r:id="rId3"/>
    <sheet name="podaci" sheetId="18" state="hidden" r:id="rId4"/>
    <sheet name="bilješke" sheetId="20" r:id="rId5"/>
  </sheets>
  <definedNames>
    <definedName name="BrojMjeseci">'PO-SD'!$U$19</definedName>
    <definedName name="DaNe">podaci!$B$334:$B$336</definedName>
    <definedName name="GodisnjaOsnovica">'dohodovni razredi'!$D$4:$D$8</definedName>
    <definedName name="GodisnjiPausal" comment="koristi se za IV. i VII.1">'dohodovni razredi'!$E$4:$E$8</definedName>
    <definedName name="GodisnjiPausalZaVII8">'dohodovni razredi'!$D$25:$D$29</definedName>
    <definedName name="Mjesto">'PO-SD'!$L$24</definedName>
    <definedName name="Period1Do">'PO-SD'!$E$14</definedName>
    <definedName name="Period1Od">'PO-SD'!$C$14</definedName>
    <definedName name="Period2Do">'PO-SD'!$I$14</definedName>
    <definedName name="Period2Od">'PO-SD'!$G$14</definedName>
    <definedName name="Period3Do">'PO-SD'!$M$14</definedName>
    <definedName name="Period3Od">'PO-SD'!$K$14</definedName>
    <definedName name="Period4Do">'PO-SD'!$Q$14</definedName>
    <definedName name="Period4Od">'PO-SD'!$O$14</definedName>
    <definedName name="Period5Do">'PO-SD'!$U$14</definedName>
    <definedName name="Period5Od">'PO-SD'!$S$14</definedName>
    <definedName name="_xlnm.Print_Area" localSheetId="1">'dohodovni razredi'!$B$2:$M$16</definedName>
    <definedName name="_xlnm.Print_Area" localSheetId="0">'PO-SD'!$B$2:$U$32</definedName>
    <definedName name="_xlnm.Print_Area" localSheetId="2">uputa!$B$2:$K$32</definedName>
    <definedName name="PrimitciBezgotovinski">'PO-SD'!$H$18</definedName>
    <definedName name="PrimitciGotovina">'PO-SD'!$B$18</definedName>
    <definedName name="PrirezListaGradova">podaci!$D$4:$E$332</definedName>
    <definedName name="PrirezMjesto">podaci!$D$4:$D$332</definedName>
    <definedName name="PrirezRbr">podaci!$B$4:$B$332</definedName>
    <definedName name="PrirezStopa">podaci!$E$4:$E$332</definedName>
    <definedName name="StopaPrireza">'PO-SD'!$P$24</definedName>
    <definedName name="UkupniPrimitci">'PO-SD'!$P$18</definedName>
    <definedName name="UkupniPrimitciOd">'dohodovni razredi'!$B$4:$B$8</definedName>
    <definedName name="UkupniPrimitciOdZaVII8">'dohodovni razredi'!$B$25:$B$29</definedName>
    <definedName name="ZaGodinu">podaci!$E$2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M331" i="18"/>
  <c r="L331" i="18"/>
  <c r="M330" i="18"/>
  <c r="L330" i="18"/>
  <c r="M329" i="18"/>
  <c r="L329" i="18"/>
  <c r="M328" i="18"/>
  <c r="L328" i="18"/>
  <c r="M327" i="18"/>
  <c r="L327" i="18"/>
  <c r="M326" i="18"/>
  <c r="L326" i="18"/>
  <c r="M325" i="18"/>
  <c r="M318" i="18"/>
  <c r="L318" i="18"/>
  <c r="M317" i="18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L325" i="18"/>
  <c r="M324" i="18"/>
  <c r="L324" i="18"/>
  <c r="M323" i="18"/>
  <c r="L323" i="18"/>
  <c r="M322" i="18"/>
  <c r="L322" i="18"/>
  <c r="M321" i="18"/>
  <c r="L321" i="18"/>
  <c r="M320" i="18"/>
  <c r="L320" i="18"/>
  <c r="M319" i="18"/>
  <c r="L319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11" i="18"/>
  <c r="L111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01" i="18"/>
  <c r="L101" i="18"/>
  <c r="M100" i="18"/>
  <c r="L100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Z10" i="22"/>
  <c r="AA10" i="22" s="1"/>
  <c r="AG10" i="22"/>
  <c r="AO10" i="22" s="1"/>
  <c r="AU10" i="22" s="1"/>
  <c r="AG9" i="22"/>
  <c r="AG8" i="22"/>
  <c r="AG7" i="22"/>
  <c r="AH7" i="22" s="1"/>
  <c r="AJ7" i="22" s="1"/>
  <c r="AG6" i="22"/>
  <c r="Z9" i="22"/>
  <c r="Z8" i="22"/>
  <c r="AN8" i="22" s="1"/>
  <c r="Z7" i="22"/>
  <c r="Z6" i="22"/>
  <c r="AA6" i="22" s="1"/>
  <c r="AC6" i="22" s="1"/>
  <c r="B3" i="22"/>
  <c r="P18" i="22"/>
  <c r="P24" i="22"/>
  <c r="W24" i="22" s="1"/>
  <c r="B2" i="11"/>
  <c r="AT10" i="22" l="1"/>
  <c r="AS8" i="22"/>
  <c r="AR8" i="22"/>
  <c r="AQ8" i="22"/>
  <c r="AN10" i="22"/>
  <c r="AH10" i="22"/>
  <c r="AJ10" i="22"/>
  <c r="AK10" i="22"/>
  <c r="AI10" i="22"/>
  <c r="AM10" i="22"/>
  <c r="AH6" i="22"/>
  <c r="AJ6" i="22" s="1"/>
  <c r="AH8" i="22"/>
  <c r="AI8" i="22" s="1"/>
  <c r="AL8" i="22" s="1"/>
  <c r="AH9" i="22"/>
  <c r="AI9" i="22" s="1"/>
  <c r="AL9" i="22" s="1"/>
  <c r="AL10" i="22"/>
  <c r="AI7" i="22"/>
  <c r="AL7" i="22" s="1"/>
  <c r="AB6" i="22"/>
  <c r="AA7" i="22"/>
  <c r="AB7" i="22" s="1"/>
  <c r="AE7" i="22" s="1"/>
  <c r="AA8" i="22"/>
  <c r="AC8" i="22" s="1"/>
  <c r="AA9" i="22"/>
  <c r="AC9" i="22" s="1"/>
  <c r="AB10" i="22"/>
  <c r="AD10" i="22" s="1"/>
  <c r="AC10" i="22"/>
  <c r="AK9" i="22" l="1"/>
  <c r="AJ9" i="22"/>
  <c r="AB9" i="22"/>
  <c r="AE9" i="22" s="1"/>
  <c r="AP10" i="22"/>
  <c r="AV10" i="22" s="1"/>
  <c r="AW10" i="22" s="1"/>
  <c r="AX10" i="22" s="1"/>
  <c r="AY10" i="22" s="1"/>
  <c r="AZ10" i="22" s="1"/>
  <c r="AR10" i="22"/>
  <c r="AS10" i="22"/>
  <c r="AQ10" i="22"/>
  <c r="AK7" i="22"/>
  <c r="AM7" i="22" s="1"/>
  <c r="AO7" i="22" s="1"/>
  <c r="AI6" i="22"/>
  <c r="AL6" i="22" s="1"/>
  <c r="AJ8" i="22"/>
  <c r="AK8" i="22"/>
  <c r="AM8" i="22" s="1"/>
  <c r="AO8" i="22" s="1"/>
  <c r="AB8" i="22"/>
  <c r="AE8" i="22" s="1"/>
  <c r="AD7" i="22"/>
  <c r="AD6" i="22"/>
  <c r="AE6" i="22"/>
  <c r="AE10" i="22"/>
  <c r="AF10" i="22" s="1"/>
  <c r="AC7" i="22"/>
  <c r="AK6" i="22" l="1"/>
  <c r="AM9" i="22"/>
  <c r="AO9" i="22" s="1"/>
  <c r="AU9" i="22" s="1"/>
  <c r="AD9" i="22"/>
  <c r="AF9" i="22" s="1"/>
  <c r="AN9" i="22" s="1"/>
  <c r="AF6" i="22"/>
  <c r="AN6" i="22" s="1"/>
  <c r="AR6" i="22" s="1"/>
  <c r="AT8" i="22"/>
  <c r="AP8" i="22"/>
  <c r="AV8" i="22" s="1"/>
  <c r="AW8" i="22" s="1"/>
  <c r="AX8" i="22" s="1"/>
  <c r="AY8" i="22" s="1"/>
  <c r="AZ8" i="22" s="1"/>
  <c r="AU8" i="22"/>
  <c r="AT7" i="22"/>
  <c r="AU7" i="22"/>
  <c r="AM6" i="22"/>
  <c r="AO6" i="22" s="1"/>
  <c r="AD8" i="22"/>
  <c r="AF8" i="22" s="1"/>
  <c r="AF7" i="22"/>
  <c r="AN7" i="22" s="1"/>
  <c r="BA10" i="22"/>
  <c r="M6" i="18"/>
  <c r="L6" i="18"/>
  <c r="AT9" i="22" l="1"/>
  <c r="AS9" i="22"/>
  <c r="AR9" i="22"/>
  <c r="AQ9" i="22"/>
  <c r="AP9" i="22"/>
  <c r="AV9" i="22" s="1"/>
  <c r="AW9" i="22" s="1"/>
  <c r="AX9" i="22" s="1"/>
  <c r="AY9" i="22" s="1"/>
  <c r="AZ9" i="22" s="1"/>
  <c r="AS6" i="22"/>
  <c r="AQ6" i="22"/>
  <c r="AP6" i="22"/>
  <c r="AV6" i="22" s="1"/>
  <c r="AU6" i="22"/>
  <c r="AT6" i="22"/>
  <c r="AP7" i="22"/>
  <c r="AR7" i="22"/>
  <c r="AS7" i="22"/>
  <c r="AQ7" i="22"/>
  <c r="M9" i="18"/>
  <c r="L9" i="18"/>
  <c r="M8" i="18"/>
  <c r="L8" i="18"/>
  <c r="M7" i="18"/>
  <c r="L7" i="18"/>
  <c r="AV7" i="22" l="1"/>
  <c r="AW7" i="22" s="1"/>
  <c r="AX7" i="22" s="1"/>
  <c r="AY7" i="22" s="1"/>
  <c r="AZ7" i="22" s="1"/>
  <c r="BA9" i="22"/>
  <c r="AW6" i="22"/>
  <c r="AX6" i="22" s="1"/>
  <c r="AY6" i="22" s="1"/>
  <c r="BA8" i="22"/>
  <c r="M4" i="18"/>
  <c r="L4" i="18"/>
  <c r="BA7" i="22" l="1"/>
  <c r="AZ6" i="22"/>
  <c r="AZ11" i="22" s="1"/>
  <c r="BA6" i="22"/>
  <c r="M11" i="18"/>
  <c r="B5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L11" i="18"/>
  <c r="BA11" i="22" l="1"/>
  <c r="W14" i="22" s="1"/>
  <c r="B66" i="18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W19" i="22" l="1"/>
  <c r="U19" i="22"/>
  <c r="AB43" i="22" s="1"/>
  <c r="AB44" i="22" s="1"/>
  <c r="AB45" i="22" s="1"/>
  <c r="AB46" i="22" s="1" a="1"/>
  <c r="AB46" i="22" s="1"/>
  <c r="AB47" i="22" s="1"/>
  <c r="B80" i="18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AB32" i="22" l="1"/>
  <c r="AB33" i="22" s="1"/>
  <c r="AB34" i="22" s="1"/>
  <c r="AB36" i="22" s="1" a="1"/>
  <c r="AB36" i="22" s="1"/>
  <c r="AB37" i="22" s="1"/>
  <c r="R19" i="22" s="1"/>
  <c r="R23" i="22" s="1"/>
  <c r="R30" i="22" s="1"/>
  <c r="B142" i="18"/>
  <c r="B143" i="18" s="1"/>
  <c r="B144" i="18" s="1"/>
  <c r="B145" i="18" s="1"/>
  <c r="B146" i="18" s="1"/>
  <c r="B147" i="18" s="1"/>
  <c r="B148" i="18" s="1"/>
  <c r="AB35" i="22" l="1" a="1"/>
  <c r="AB35" i="22" s="1"/>
  <c r="AB38" i="22" s="1"/>
  <c r="R24" i="22"/>
  <c r="R25" i="22" s="1"/>
  <c r="R27" i="22" s="1"/>
  <c r="R29" i="22" s="1"/>
  <c r="R21" i="22"/>
  <c r="B149" i="18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l="1"/>
  <c r="B162" i="18" s="1"/>
  <c r="B163" i="18" s="1"/>
  <c r="B164" i="18" s="1"/>
  <c r="B165" i="18" s="1"/>
  <c r="B166" i="18" s="1"/>
  <c r="B167" i="18" l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l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l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<sst xmlns="http://schemas.openxmlformats.org/spreadsheetml/2006/main" count="1131" uniqueCount="442">
  <si>
    <t>1.</t>
  </si>
  <si>
    <t>2.</t>
  </si>
  <si>
    <t>3.</t>
  </si>
  <si>
    <t>4.</t>
  </si>
  <si>
    <t>5.</t>
  </si>
  <si>
    <t>6.</t>
  </si>
  <si>
    <t>7.</t>
  </si>
  <si>
    <t>8.</t>
  </si>
  <si>
    <t>od</t>
  </si>
  <si>
    <t>do</t>
  </si>
  <si>
    <t>OIB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</si>
  <si>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</si>
  <si>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</si>
  <si>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</si>
  <si>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</si>
  <si>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</si>
  <si>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</si>
  <si>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</si>
  <si>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</si>
  <si>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</si>
  <si>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</si>
  <si>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</si>
  <si>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</si>
  <si>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</si>
  <si>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</si>
  <si>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</si>
  <si>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</si>
  <si>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</si>
  <si>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</si>
  <si>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</si>
  <si>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</si>
  <si>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</si>
  <si>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</si>
  <si>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</si>
  <si>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</si>
  <si>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</si>
  <si>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</si>
  <si>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</si>
  <si>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</si>
  <si>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</si>
  <si>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</si>
  <si>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</si>
  <si>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</si>
  <si>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</si>
  <si>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</si>
  <si>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</si>
  <si>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</si>
  <si>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</si>
  <si>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</si>
  <si>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</si>
  <si>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</si>
  <si>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</si>
  <si>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</si>
  <si>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</si>
  <si>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</si>
  <si>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</si>
  <si>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</si>
  <si>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</si>
  <si>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</si>
  <si>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</si>
  <si>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</si>
  <si>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</si>
  <si>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</si>
  <si>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</si>
  <si>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</si>
  <si>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</si>
  <si>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</si>
  <si>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</si>
  <si>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</si>
  <si>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</si>
  <si>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</si>
  <si>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</si>
  <si>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</si>
  <si>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</si>
  <si>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</si>
  <si>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</si>
  <si>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</si>
  <si>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</si>
  <si>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</si>
  <si>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</si>
  <si>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</si>
  <si>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</si>
  <si>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</si>
  <si>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</si>
  <si>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</si>
  <si>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</si>
  <si>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</si>
  <si>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</si>
  <si>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</si>
  <si>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</si>
  <si>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</si>
  <si>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</si>
  <si>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</si>
  <si>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</si>
  <si>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</si>
  <si>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</si>
  <si>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</si>
  <si>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</si>
  <si>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</si>
  <si>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</si>
  <si>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</si>
  <si>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</si>
  <si>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</si>
  <si>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</si>
  <si>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</si>
  <si>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</si>
  <si>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</si>
  <si>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</si>
  <si>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</si>
  <si>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</si>
  <si>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</si>
  <si>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</si>
  <si>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</si>
  <si>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</si>
  <si>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</si>
  <si>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</si>
  <si>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</si>
  <si>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</si>
  <si>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</si>
  <si>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</si>
  <si>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</si>
  <si>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</si>
  <si>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</si>
  <si>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</si>
  <si>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</si>
  <si>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</si>
  <si>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</si>
  <si>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</si>
  <si>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</si>
  <si>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</si>
  <si>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</si>
  <si>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</si>
  <si>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</si>
  <si>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</si>
  <si>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</si>
  <si>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</si>
  <si>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</si>
  <si>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</si>
  <si>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</si>
  <si>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</si>
  <si>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</si>
  <si>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</si>
  <si>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</si>
  <si>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</si>
  <si>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</si>
  <si>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</si>
  <si>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</si>
  <si>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</si>
  <si>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</si>
  <si>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</si>
  <si>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</si>
  <si>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</si>
  <si>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</si>
  <si>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</si>
  <si>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</si>
  <si>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</si>
  <si>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</si>
  <si>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</si>
  <si>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</si>
  <si>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</si>
  <si>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</si>
  <si>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</si>
  <si>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</si>
  <si>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</si>
  <si>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</si>
  <si>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</si>
  <si>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</si>
  <si>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</si>
  <si>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</si>
  <si>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</si>
  <si>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</si>
  <si>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</si>
  <si>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</si>
  <si>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</si>
  <si>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</si>
  <si>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</si>
  <si>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</si>
  <si>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</si>
  <si>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</si>
  <si>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</si>
  <si>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</si>
  <si>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</si>
  <si>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</si>
  <si>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</si>
  <si>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</si>
  <si>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</si>
  <si>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</si>
  <si>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</si>
  <si>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</si>
  <si>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</si>
  <si>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</si>
  <si>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</si>
  <si>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</si>
  <si>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</si>
  <si>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</si>
  <si>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</si>
  <si>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</si>
  <si>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</si>
  <si>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</si>
  <si>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</si>
  <si>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</si>
  <si>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</si>
  <si>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</si>
  <si>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</si>
  <si>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</si>
  <si>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</si>
  <si>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</si>
  <si>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</si>
  <si>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</si>
  <si>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</si>
  <si>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</si>
  <si>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</si>
  <si>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</si>
  <si>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</si>
  <si>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</si>
  <si>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</si>
  <si>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</si>
  <si>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</si>
  <si>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</si>
  <si>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</si>
  <si>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</si>
  <si>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</si>
  <si>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</si>
  <si>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</si>
  <si>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</si>
  <si>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</si>
  <si>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</si>
  <si>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</si>
  <si>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</si>
  <si>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</si>
  <si>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</si>
  <si>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</si>
  <si>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</si>
  <si>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</si>
  <si>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</si>
  <si>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</si>
  <si>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</si>
  <si>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</si>
  <si>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</si>
  <si>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</si>
  <si>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</si>
  <si>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</si>
  <si>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</si>
  <si>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</si>
  <si>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</si>
  <si>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</si>
  <si>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</si>
  <si>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</si>
  <si>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</si>
  <si>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</si>
  <si>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</si>
  <si>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</si>
  <si>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</si>
  <si>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</si>
  <si>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</si>
  <si>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</si>
  <si>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</si>
  <si>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</si>
  <si>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</si>
  <si>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</si>
  <si>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</si>
  <si>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</si>
  <si>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</si>
  <si>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</si>
  <si>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</si>
  <si>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</si>
  <si>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</si>
  <si>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</si>
  <si>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</si>
  <si>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</si>
  <si>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</si>
  <si>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</si>
  <si>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</si>
  <si>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</si>
  <si>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</si>
  <si>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</si>
  <si>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</si>
  <si>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</si>
  <si>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</si>
  <si>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</si>
  <si>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</si>
  <si>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</si>
  <si>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DA</t>
  </si>
  <si>
    <t>NE</t>
  </si>
  <si>
    <t>Neka od tih polja imaju padajuće liste pomoću kojih se bira jedna od dopuštenih vrijednosti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</si>
  <si>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</si>
  <si>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</si>
  <si>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</si>
  <si>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</si>
  <si>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</si>
  <si>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Upozorenja, koja se u slučaju neispravnog unosa pokazuju na margini, ne ispisuju se na papir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</si>
  <si>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</si>
  <si>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</si>
  <si>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</si>
  <si>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</si>
  <si>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</si>
  <si>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</si>
  <si>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</si>
  <si>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Gospić</t>
  </si>
  <si>
    <t>Čepin</t>
  </si>
  <si>
    <t>Maruševec</t>
  </si>
  <si>
    <t>Petrijanec</t>
  </si>
  <si>
    <t>Zadar</t>
  </si>
  <si>
    <t>Vladislavci</t>
  </si>
  <si>
    <t>Sveti Ilija</t>
  </si>
  <si>
    <t>Daruvar</t>
  </si>
  <si>
    <t>Pakrac</t>
  </si>
  <si>
    <t>Klis</t>
  </si>
  <si>
    <t>Lukač</t>
  </si>
  <si>
    <t>Perušić</t>
  </si>
  <si>
    <t>Škabrnja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</si>
  <si>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</si>
  <si>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</si>
  <si>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</si>
  <si>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</si>
  <si>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</si>
  <si>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</si>
  <si>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</si>
  <si>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</si>
  <si>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</si>
  <si>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</si>
  <si>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</si>
  <si>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</si>
  <si>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</si>
  <si>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</si>
  <si>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</si>
  <si>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</si>
  <si>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</si>
  <si>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</si>
  <si>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</si>
  <si>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</si>
  <si>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</si>
  <si>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</si>
  <si>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</si>
  <si>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</si>
  <si>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</si>
  <si>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</si>
  <si>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</si>
  <si>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</si>
  <si>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</si>
  <si>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</si>
  <si>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</si>
  <si>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</si>
  <si>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</si>
  <si>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</si>
  <si>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</si>
  <si>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</si>
  <si>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</si>
  <si>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</si>
  <si>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>Kutjevo</t>
  </si>
  <si>
    <t>OBRAZAC PO-SD</t>
  </si>
  <si>
    <t>I. PODACI O POREZNOM OBVEZNIKU</t>
  </si>
  <si>
    <t>IME I PREZIME</t>
  </si>
  <si>
    <t>ADRESA PREBIVALIŠTA/UOBIČAJENOG BORAVIŠTA</t>
  </si>
  <si>
    <t>II.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</si>
  <si>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</si>
  <si>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</si>
  <si>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</si>
  <si>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</si>
  <si>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</si>
  <si>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</si>
  <si>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</si>
  <si>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</si>
  <si>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</si>
  <si>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</si>
  <si>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</si>
  <si>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</si>
  <si>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</si>
  <si>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</si>
  <si>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PRIREZ POREZU NA DOHODAK (PROSJEČNA STOPA)</t>
  </si>
  <si>
    <t>UKUPNO PAUŠALNI POREZ NA DOHODAK I PRIREZ POREZU NA DOHODAK (1.+2.)</t>
  </si>
  <si>
    <t>UKUPNA OBVEZA PAUŠALNOG POREZA NA DOHODAK I PRIREZ POREZU NA DOHODAK NAKON UMANJENJA</t>
  </si>
  <si>
    <t>UKUPNO UPLAĆENI PAUŠALNI POREZ NA DOHODAK I PRIREZ POREZU NA DOHODAK</t>
  </si>
  <si>
    <t>RAZLIKA ZA UPLATU/POVRAT</t>
  </si>
  <si>
    <t xml:space="preserve">          3 (1+2)</t>
  </si>
  <si>
    <t>Datum</t>
  </si>
  <si>
    <t>Potpis poreznog obveznika</t>
  </si>
  <si>
    <t>RRIF</t>
  </si>
  <si>
    <t>rrif.hr</t>
  </si>
  <si>
    <t>ZaGodinu</t>
  </si>
  <si>
    <t>DA/NE</t>
  </si>
  <si>
    <t>Period</t>
  </si>
  <si>
    <t>period</t>
  </si>
  <si>
    <t>dan1</t>
  </si>
  <si>
    <t>mje1</t>
  </si>
  <si>
    <t>god1</t>
  </si>
  <si>
    <t>mje2</t>
  </si>
  <si>
    <t>god2</t>
  </si>
  <si>
    <t>redoslijed</t>
  </si>
  <si>
    <t>godina</t>
  </si>
  <si>
    <t>od-do</t>
  </si>
  <si>
    <t>preskok</t>
  </si>
  <si>
    <t>greška - poruka</t>
  </si>
  <si>
    <t>mjeseci</t>
  </si>
  <si>
    <t>Ukupni primici</t>
  </si>
  <si>
    <t>Godišnji paušalni</t>
  </si>
  <si>
    <t>porez na dohodak</t>
  </si>
  <si>
    <t>² U broj mjeseci obavljanja samostalne djelatnosti računa se svaki puni (cijeli) kalendarski mjesec u kojemu je obveznik obavljao samostalnu djelatnost i posljednji mjesec bez obzira na broj dana obavljanja samostalne djelatnosti u tom mjesecu.</t>
  </si>
  <si>
    <t>IV. GODIŠNJI PAUŠALNI DOHODAK OD POJEDINAČNE DJELATNOSTI ¹ / BROJ MJESECI OBAVLJANJA DJELATNOSTI ²</t>
  </si>
  <si>
    <t>UMANJENJE PAUŠALNOG POREZA NA DOHODAK ZA PODRUČJE GRADA VUKOVARA I POTPOMOGNUTIH PODRUČJA JEDINICA LOKALNE SAMOUPRAVE I. SKUPINE I OTOCI I. SKUPINE ³</t>
  </si>
  <si>
    <t>IZNOS MJESEČNOG PAUŠALNOG POREZA I PRIREZA POREZU NA DOHODAK ⁴</t>
  </si>
  <si>
    <t>³ Paušalni porez na dohodak u tablici pod 1 umanjuje se za 75% (sukladno čl. 5. Pravilnika o paušalnom oporezivanju samostalnih djelatnosti, porezni obveznici koji samostalne djelatnosti obavljaju na području Grada Vukovara, na potpomognutim područjima I. skupine i na otocima I. skupine plaćaju godišnji paušalni porez u visini 25% godišnjeg paušalnog poreza).</t>
  </si>
  <si>
    <t>⁴ Iznos mjesečnog paušalnog poreza i prireza porezu na dohodak (pod VII.8.) računa se tako da se iznos ukupne obveze paušalnog poreza na dohodak i prireza porezu na dohodak nakon umanjenja (pod VII.5.) podijeli s brojem mjeseci obavljanja djelatnosti (pod IV. I V.).</t>
  </si>
  <si>
    <t>¹ Dohodovni razred utvrđuje se na način da se od prosječnog primitka ostvarenog tijekom poreznog razdoblja u kojem se djelatnost obavlja (ukupni primitak podijeljen s brojem mjeseci obavljanja djelatnosti) utvrđuje godišnji primitak množenjem prosječnog primitka s 12 mjeseci. Na isti način paušalni dohodak se utvrđuje i za registrirani sezonski obrt. Godišnji paušalni dohodak utvrđuje se razmjerno broju mjeseci obavljanja djelatnosti.</t>
  </si>
  <si>
    <t>mjesečni prosjek</t>
  </si>
  <si>
    <t>godišnji primitak</t>
  </si>
  <si>
    <t>razred</t>
  </si>
  <si>
    <t>godišnji paušalni porez</t>
  </si>
  <si>
    <t>godišnji paušalni dohodak</t>
  </si>
  <si>
    <t>osnovica</t>
  </si>
  <si>
    <t>detaljnim uputama za ispunjavanje PO-SD obrasca</t>
  </si>
  <si>
    <t>mjesečni paušalni porez</t>
  </si>
  <si>
    <t>Godišnja</t>
  </si>
  <si>
    <t>porezna osnovica</t>
  </si>
  <si>
    <t>od-dot1</t>
  </si>
  <si>
    <t>od-dot2</t>
  </si>
  <si>
    <t>datum-od</t>
  </si>
  <si>
    <t>datum-do</t>
  </si>
  <si>
    <t>od-dan</t>
  </si>
  <si>
    <t>od-mje</t>
  </si>
  <si>
    <t>od-god</t>
  </si>
  <si>
    <t>od-datum</t>
  </si>
  <si>
    <t>do-dot1</t>
  </si>
  <si>
    <t>do-dot2</t>
  </si>
  <si>
    <t>do-dan</t>
  </si>
  <si>
    <t>do-mje</t>
  </si>
  <si>
    <t>do-god</t>
  </si>
  <si>
    <t>do-datum</t>
  </si>
  <si>
    <t>Antunovac</t>
  </si>
  <si>
    <t>Dvor</t>
  </si>
  <si>
    <t>Majur</t>
  </si>
  <si>
    <t>Donji Kukuruzari</t>
  </si>
  <si>
    <t>Krnjak</t>
  </si>
  <si>
    <t>Mihovljan</t>
  </si>
  <si>
    <t>Lasinja</t>
  </si>
  <si>
    <t>Sisak</t>
  </si>
  <si>
    <t>Stopu prireza upisujete odabirom prebivališta s padajuće liste ili direktno postotak ako ste se selili</t>
  </si>
  <si>
    <t>v1</t>
  </si>
  <si>
    <t>Direktan link na taj članak je ovdje:</t>
  </si>
  <si>
    <t>RRiF - Paušalisti – prijava paušalnog poreza na dohodak za 2023. godinu</t>
  </si>
  <si>
    <t>NOVA TABLICA ZA VII. 8.</t>
  </si>
  <si>
    <r>
      <rPr>
        <b/>
        <sz val="11"/>
        <color rgb="FFFF0000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>: Mjesečni paušalni porez za 2024. godinu prema čl. 6. st. 3. Pravilnika o izmjenama Pravilnika o paušalnom oporezivanju samostalnih djelatnosti (Nar. nov., br. 1/24.) utvrđuje se na način da se godišnji paušalni porez na dohodak utvrđen primjenom stope od 12% sukladno čl. 2. ovoga Pravilnika na godišnji paušalni dohodak utvrđen sukladno čl. 1. ovoga Pravilnika podijeli na 12 mjeseci odnosno na razmjeran broj mjeseci poreznog razdoblja (kalendarske godine) u kojima porezni obveznik obavlja djelatnost. U ovom obrascu godišnji paušalni porez podijeljen je na 12 mjeseci.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</si>
</sst>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n&quot;;\-#,##0.00\ &quot;kn&quot;"/>
    <numFmt numFmtId="44" formatCode="_-* #,##0.00\ &quot;kn&quot;_-;\-* #,##0.00\ &quot;kn&quot;_-;_-* &quot;-&quot;??\ &quot;kn&quot;_-;_-@_-"/>
    <numFmt numFmtId="164" formatCode="#,##0.00\ &quot;€&quot;;\-#,##0.00\ &quot;€&quot;"/>
    <numFmt numFmtId="165" formatCode="#,##0_ ;\-#,##0\ "/>
    <numFmt numFmtId="166" formatCode="d/m/yyyy/;@"/>
    <numFmt numFmtId="167" formatCode="yyyy\-mm\-dd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10" fontId="0" fillId="0" borderId="4" xfId="0" applyNumberFormat="1" applyBorder="1"/>
    <xf numFmtId="0" fontId="0" fillId="0" borderId="18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19" xfId="0" applyBorder="1" applyAlignment="1">
      <alignment horizontal="left"/>
    </xf>
    <xf numFmtId="10" fontId="0" fillId="0" borderId="0" xfId="2" applyNumberFormat="1" applyFont="1"/>
    <xf numFmtId="0" fontId="0" fillId="0" borderId="6" xfId="0" applyBorder="1"/>
    <xf numFmtId="10" fontId="0" fillId="0" borderId="6" xfId="0" applyNumberFormat="1" applyBorder="1"/>
    <xf numFmtId="0" fontId="0" fillId="0" borderId="20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right" indent="1"/>
      <protection hidden="1"/>
    </xf>
    <xf numFmtId="0" fontId="0" fillId="0" borderId="5" xfId="0" applyBorder="1" applyAlignment="1" applyProtection="1">
      <alignment horizontal="right" indent="1"/>
      <protection hidden="1"/>
    </xf>
    <xf numFmtId="0" fontId="0" fillId="0" borderId="7" xfId="0" applyBorder="1" applyAlignment="1" applyProtection="1">
      <alignment horizontal="right" indent="1"/>
      <protection hidden="1"/>
    </xf>
    <xf numFmtId="0" fontId="0" fillId="0" borderId="16" xfId="0" applyBorder="1" applyAlignment="1" applyProtection="1">
      <alignment horizontal="right" indent="1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1"/>
      <protection hidden="1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67" fontId="0" fillId="2" borderId="39" xfId="0" applyNumberFormat="1" applyFill="1" applyBorder="1" applyAlignment="1" applyProtection="1">
      <alignment horizontal="center" vertical="center"/>
      <protection hidden="1"/>
    </xf>
    <xf numFmtId="167" fontId="0" fillId="2" borderId="0" xfId="0" applyNumberFormat="1" applyFill="1" applyAlignment="1" applyProtection="1">
      <alignment horizontal="center" vertical="center"/>
      <protection hidden="1"/>
    </xf>
    <xf numFmtId="167" fontId="0" fillId="2" borderId="12" xfId="0" applyNumberFormat="1" applyFill="1" applyBorder="1" applyAlignment="1" applyProtection="1">
      <alignment horizontal="center" vertical="center"/>
      <protection hidden="1"/>
    </xf>
    <xf numFmtId="167" fontId="0" fillId="2" borderId="40" xfId="0" applyNumberFormat="1" applyFill="1" applyBorder="1" applyAlignment="1" applyProtection="1">
      <alignment horizontal="center" vertical="center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hidden="1"/>
    </xf>
    <xf numFmtId="167" fontId="0" fillId="2" borderId="43" xfId="0" applyNumberForma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top"/>
      <protection hidden="1"/>
    </xf>
    <xf numFmtId="0" fontId="2" fillId="0" borderId="0" xfId="1" applyAlignment="1" applyProtection="1">
      <alignment vertical="center"/>
    </xf>
    <xf numFmtId="0" fontId="18" fillId="0" borderId="0" xfId="0" applyFont="1" applyAlignment="1" applyProtection="1">
      <alignment vertical="center"/>
      <protection hidden="1"/>
    </xf>
    <xf numFmtId="164" fontId="0" fillId="0" borderId="2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5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36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17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7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5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7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35" xfId="3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0" fillId="0" borderId="13" xfId="0" applyBorder="1" applyAlignment="1" applyProtection="1">
      <alignment horizontal="right" vertical="center" indent="1"/>
      <protection hidden="1"/>
    </xf>
    <xf numFmtId="164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3" xfId="3" applyNumberFormat="1" applyFont="1" applyFill="1" applyBorder="1" applyAlignment="1" applyProtection="1">
      <alignment horizontal="right" vertical="center" indent="1"/>
      <protection hidden="1"/>
    </xf>
    <xf numFmtId="7" fontId="0" fillId="0" borderId="9" xfId="3" applyNumberFormat="1" applyFont="1" applyFill="1" applyBorder="1" applyAlignment="1" applyProtection="1">
      <alignment horizontal="right" vertical="center" indent="1"/>
      <protection hidden="1"/>
    </xf>
    <xf numFmtId="7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5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5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17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1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2" xfId="3" applyNumberFormat="1" applyFont="1" applyFill="1" applyBorder="1" applyAlignment="1" applyProtection="1">
      <alignment horizontal="right" vertical="center" indent="1"/>
      <protection hidden="1"/>
    </xf>
    <xf numFmtId="49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indent="1"/>
      <protection hidden="1"/>
    </xf>
    <xf numFmtId="164" fontId="0" fillId="0" borderId="10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8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9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164" fontId="0" fillId="0" borderId="7" xfId="3" applyNumberFormat="1" applyFont="1" applyFill="1" applyBorder="1" applyAlignment="1" applyProtection="1">
      <alignment horizontal="center" vertical="center"/>
      <protection hidden="1"/>
    </xf>
    <xf numFmtId="164" fontId="0" fillId="0" borderId="8" xfId="3" applyNumberFormat="1" applyFont="1" applyFill="1" applyBorder="1" applyAlignment="1" applyProtection="1">
      <alignment horizontal="center" vertical="center"/>
      <protection hidden="1"/>
    </xf>
    <xf numFmtId="164" fontId="0" fillId="0" borderId="29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164" fontId="0" fillId="0" borderId="2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4" xfId="3" applyNumberFormat="1" applyFont="1" applyFill="1" applyBorder="1" applyAlignment="1" applyProtection="1">
      <alignment horizontal="right" vertical="center" indent="1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" xfId="3" applyNumberFormat="1" applyFont="1" applyFill="1" applyBorder="1" applyAlignment="1" applyProtection="1">
      <alignment horizontal="right" vertical="center" indent="1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164" fontId="0" fillId="2" borderId="17" xfId="3" applyNumberFormat="1" applyFont="1" applyFill="1" applyBorder="1" applyAlignment="1" applyProtection="1">
      <alignment horizontal="right" vertical="center" indent="1"/>
      <protection locked="0"/>
    </xf>
    <xf numFmtId="164" fontId="0" fillId="2" borderId="21" xfId="3" applyNumberFormat="1" applyFont="1" applyFill="1" applyBorder="1" applyAlignment="1" applyProtection="1">
      <alignment horizontal="right" vertical="center" indent="1"/>
      <protection locked="0"/>
    </xf>
    <xf numFmtId="164" fontId="0" fillId="2" borderId="22" xfId="3" applyNumberFormat="1" applyFont="1" applyFill="1" applyBorder="1" applyAlignment="1" applyProtection="1">
      <alignment horizontal="right" vertical="center" indent="1"/>
      <protection locked="0"/>
    </xf>
    <xf numFmtId="164" fontId="3" fillId="0" borderId="17" xfId="3" applyNumberFormat="1" applyFont="1" applyFill="1" applyBorder="1" applyAlignment="1" applyProtection="1">
      <alignment horizontal="right" vertical="center" indent="1"/>
      <protection hidden="1"/>
    </xf>
    <xf numFmtId="164" fontId="3" fillId="0" borderId="21" xfId="3" applyNumberFormat="1" applyFont="1" applyFill="1" applyBorder="1" applyAlignment="1" applyProtection="1">
      <alignment horizontal="right" vertical="center" indent="1"/>
      <protection hidden="1"/>
    </xf>
    <xf numFmtId="164" fontId="3" fillId="0" borderId="22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7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wrapText="1" indent="1"/>
      <protection hidden="1"/>
    </xf>
    <xf numFmtId="0" fontId="2" fillId="0" borderId="24" xfId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164" fontId="0" fillId="0" borderId="25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8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6" xfId="3" applyNumberFormat="1" applyFont="1" applyFill="1" applyBorder="1" applyAlignment="1" applyProtection="1">
      <alignment horizontal="right" vertical="center" indent="1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164" fontId="0" fillId="2" borderId="5" xfId="3" applyNumberFormat="1" applyFont="1" applyFill="1" applyBorder="1" applyAlignment="1" applyProtection="1">
      <alignment horizontal="center" vertical="center"/>
      <protection locked="0"/>
    </xf>
    <xf numFmtId="164" fontId="0" fillId="2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Border="1" applyAlignment="1" applyProtection="1">
      <alignment horizontal="left" vertical="center" indent="1"/>
      <protection hidden="1"/>
    </xf>
    <xf numFmtId="0" fontId="11" fillId="0" borderId="4" xfId="0" applyFont="1" applyBorder="1" applyAlignment="1" applyProtection="1">
      <alignment horizontal="left" vertical="center" indent="1"/>
      <protection hidden="1"/>
    </xf>
    <xf numFmtId="0" fontId="11" fillId="0" borderId="18" xfId="0" applyFont="1" applyBorder="1" applyAlignment="1" applyProtection="1">
      <alignment horizontal="left" vertical="center" indent="1"/>
      <protection hidden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left" vertical="center" wrapText="1"/>
      <protection hidden="1"/>
    </xf>
    <xf numFmtId="0" fontId="13" fillId="0" borderId="30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</cellXfs>
  <cellStyles count="4">
    <cellStyle name="Hiperveza" xfId="1" builtinId="8"/>
    <cellStyle name="Normalno" xfId="0" builtinId="0"/>
    <cellStyle name="Postotak" xfId="2" builtinId="5"/>
    <cellStyle name="Valuta" xfId="3" builtinId="4"/>
  </cellStyles>
  <dxfs count="0"/>
  <tableStyles count="0" defaultTableStyle="TableStyleMedium9" defaultPivotStyle="PivotStyleLight16"/>
  <colors>
    <mruColors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rif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rif.hr/clanak-22849/" TargetMode="External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55-D68A-48DD-9349-97889817E20B}">
  <sheetPr>
    <pageSetUpPr fitToPage="1"/>
  </sheetPr>
  <dimension ref="B1:BA58"/>
  <sheetViews>
    <sheetView zoomScaleNormal="100" workbookViewId="0"/>
  </sheetViews>
  <sheetFormatPr defaultRowHeight="15" x14ac:dyDescent="0.25"/>
  <cols>
    <col min="1" max="1" width="4.5703125" style="25" customWidth="1"/>
    <col min="2" max="2" width="3.42578125" style="25" customWidth="1"/>
    <col min="3" max="3" width="10.28515625" style="25" customWidth="1"/>
    <col min="4" max="4" width="3.42578125" style="25" customWidth="1"/>
    <col min="5" max="5" width="10.28515625" style="25" customWidth="1"/>
    <col min="6" max="6" width="3.42578125" style="25" customWidth="1"/>
    <col min="7" max="7" width="10.28515625" style="25" customWidth="1"/>
    <col min="8" max="8" width="3.42578125" style="25" customWidth="1"/>
    <col min="9" max="9" width="10.28515625" style="25" customWidth="1"/>
    <col min="10" max="10" width="3.42578125" style="25" customWidth="1"/>
    <col min="11" max="11" width="10.28515625" style="25" customWidth="1"/>
    <col min="12" max="12" width="3.42578125" style="25" customWidth="1"/>
    <col min="13" max="13" width="10.28515625" style="25" customWidth="1"/>
    <col min="14" max="14" width="3.42578125" style="25" customWidth="1"/>
    <col min="15" max="15" width="10.28515625" style="25" customWidth="1"/>
    <col min="16" max="16" width="3.42578125" style="25" customWidth="1"/>
    <col min="17" max="17" width="10.28515625" style="25" customWidth="1"/>
    <col min="18" max="18" width="3.42578125" style="25" customWidth="1"/>
    <col min="19" max="19" width="10.28515625" style="25" customWidth="1"/>
    <col min="20" max="20" width="3.42578125" style="25" customWidth="1"/>
    <col min="21" max="21" width="10.28515625" style="25" customWidth="1"/>
    <col min="22" max="22" width="4.5703125" style="25" customWidth="1"/>
    <col min="23" max="23" width="9.140625" style="25"/>
    <col min="24" max="24" width="9.140625" style="29" hidden="1" customWidth="1"/>
    <col min="25" max="25" width="4.5703125" style="29" hidden="1" customWidth="1"/>
    <col min="26" max="26" width="11.42578125" style="29" hidden="1" customWidth="1"/>
    <col min="27" max="28" width="9.140625" style="29" hidden="1" customWidth="1"/>
    <col min="29" max="31" width="9.140625" style="25" hidden="1" customWidth="1"/>
    <col min="32" max="33" width="11.42578125" style="25" hidden="1" customWidth="1"/>
    <col min="34" max="37" width="9.140625" style="29" hidden="1" customWidth="1"/>
    <col min="38" max="38" width="9.140625" style="25" hidden="1" customWidth="1"/>
    <col min="39" max="39" width="11.42578125" style="25" hidden="1" customWidth="1"/>
    <col min="40" max="50" width="9.140625" style="25" hidden="1" customWidth="1"/>
    <col min="51" max="51" width="11.42578125" style="25" hidden="1" customWidth="1"/>
    <col min="52" max="52" width="9.140625" style="25" hidden="1" customWidth="1"/>
    <col min="53" max="53" width="44" style="25" hidden="1" customWidth="1"/>
    <col min="54" max="16384" width="9.140625" style="25"/>
  </cols>
  <sheetData>
    <row r="1" spans="2:53" ht="24" customHeight="1" x14ac:dyDescent="0.25"/>
    <row r="2" spans="2:53" ht="12" customHeight="1" x14ac:dyDescent="0.25">
      <c r="B2" s="31" t="s">
        <v>377</v>
      </c>
      <c r="U2" s="27" t="s">
        <v>350</v>
      </c>
    </row>
    <row r="3" spans="2:53" ht="31.5" customHeight="1" x14ac:dyDescent="0.25">
      <c r="B3" s="172" t="str">
        <f>"IZVJEŠĆE O PAUŠALNOM DOHOTKU OD SAMOSTALNIH DJELATNOSTI I UPLAĆENOM PAUŠALNOM
POREZU NA DOHODAK I PRIREZU POREZA NA  DOHODAK OD 01.01. DO 31.12."&amp;ZaGodinu&amp;". GODINE"</f>
        <v>IZVJEŠĆE O PAUŠALNOM DOHOTKU OD SAMOSTALNIH DJELATNOSTI I UPLAĆENOM PAUŠALNOM
POREZU NA DOHODAK I PRIREZU POREZA NA  DOHODAK OD 01.01. DO 31.12.2023. GODINE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2:53" ht="12" customHeight="1" x14ac:dyDescent="0.25">
      <c r="U4" s="93" t="s">
        <v>437</v>
      </c>
      <c r="AC4" s="29"/>
      <c r="AD4" s="29"/>
      <c r="AE4" s="29"/>
      <c r="AF4" s="29"/>
      <c r="AG4" s="29"/>
      <c r="AL4" s="29"/>
      <c r="AM4" s="29"/>
      <c r="AN4" s="29"/>
      <c r="AO4" s="29"/>
      <c r="AV4" s="29"/>
      <c r="AW4" s="29"/>
      <c r="AX4" s="29"/>
      <c r="AY4" s="29"/>
    </row>
    <row r="5" spans="2:53" ht="21" customHeight="1" x14ac:dyDescent="0.25">
      <c r="B5" s="174" t="s">
        <v>351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Z5" s="89" t="s">
        <v>416</v>
      </c>
      <c r="AA5" s="90" t="s">
        <v>414</v>
      </c>
      <c r="AB5" s="91" t="s">
        <v>415</v>
      </c>
      <c r="AC5" s="91" t="s">
        <v>418</v>
      </c>
      <c r="AD5" s="91" t="s">
        <v>419</v>
      </c>
      <c r="AE5" s="91" t="s">
        <v>420</v>
      </c>
      <c r="AF5" s="92" t="s">
        <v>421</v>
      </c>
      <c r="AG5" s="89" t="s">
        <v>417</v>
      </c>
      <c r="AH5" s="90" t="s">
        <v>422</v>
      </c>
      <c r="AI5" s="91" t="s">
        <v>423</v>
      </c>
      <c r="AJ5" s="91" t="s">
        <v>424</v>
      </c>
      <c r="AK5" s="91" t="s">
        <v>425</v>
      </c>
      <c r="AL5" s="91" t="s">
        <v>426</v>
      </c>
      <c r="AM5" s="92" t="s">
        <v>427</v>
      </c>
      <c r="AN5" s="90" t="s">
        <v>8</v>
      </c>
      <c r="AO5" s="91" t="s">
        <v>9</v>
      </c>
      <c r="AP5" s="92" t="s">
        <v>382</v>
      </c>
      <c r="AQ5" s="90" t="s">
        <v>383</v>
      </c>
      <c r="AR5" s="91" t="s">
        <v>384</v>
      </c>
      <c r="AS5" s="91" t="s">
        <v>385</v>
      </c>
      <c r="AT5" s="91" t="s">
        <v>386</v>
      </c>
      <c r="AU5" s="92" t="s">
        <v>387</v>
      </c>
      <c r="AV5" s="90" t="s">
        <v>389</v>
      </c>
      <c r="AW5" s="91" t="s">
        <v>390</v>
      </c>
      <c r="AX5" s="91" t="s">
        <v>391</v>
      </c>
      <c r="AY5" s="92" t="s">
        <v>388</v>
      </c>
      <c r="AZ5" s="89" t="s">
        <v>393</v>
      </c>
      <c r="BA5" s="88" t="s">
        <v>392</v>
      </c>
    </row>
    <row r="6" spans="2:53" ht="15" customHeight="1" x14ac:dyDescent="0.25">
      <c r="B6" s="175" t="s">
        <v>10</v>
      </c>
      <c r="C6" s="176"/>
      <c r="D6" s="176"/>
      <c r="E6" s="176"/>
      <c r="F6" s="176" t="s">
        <v>352</v>
      </c>
      <c r="G6" s="176"/>
      <c r="H6" s="176"/>
      <c r="I6" s="176"/>
      <c r="J6" s="176"/>
      <c r="K6" s="176"/>
      <c r="L6" s="176" t="s">
        <v>353</v>
      </c>
      <c r="M6" s="176"/>
      <c r="N6" s="176"/>
      <c r="O6" s="176"/>
      <c r="P6" s="176"/>
      <c r="Q6" s="176"/>
      <c r="R6" s="176"/>
      <c r="S6" s="176"/>
      <c r="T6" s="176"/>
      <c r="U6" s="177"/>
      <c r="X6" s="29" t="s">
        <v>381</v>
      </c>
      <c r="Y6" s="29">
        <v>1</v>
      </c>
      <c r="Z6" s="56" t="str">
        <f>IF(Period1Od="","",Period1Od)</f>
        <v/>
      </c>
      <c r="AA6" s="59" t="str">
        <f>IF(Z6="","-",IFERROR(FIND(".",Z6),0))</f>
        <v>-</v>
      </c>
      <c r="AB6" s="60" t="str">
        <f>IF(Z6="","-",IFERROR(FIND(".",Z6,N(AA6)+1),0))</f>
        <v>-</v>
      </c>
      <c r="AC6" s="60" t="str">
        <f>IF(Z6="","-",IF(N(AA6)&gt;0,VALUE(LEFT(Z6,N(AA6-1))),"-"))</f>
        <v>-</v>
      </c>
      <c r="AD6" s="60" t="str">
        <f>IF(Z6="","-",IF(N(AA6)&gt;0,IF(N(AB6)&gt;0,VALUE(MID(Z6,N(AA6+1),N(AB6)-N(AA6)-1)),VALUE(MID(Z6,N(AA6+1),LEN(Z6)-N(AA6)))),"-"))</f>
        <v>-</v>
      </c>
      <c r="AE6" s="60" t="str">
        <f>IF(Z6="","-",IF(N(AB6)&gt;0,IFERROR(VALUE(MID(Z6,N(AB6)+1,LEN(Z6)-N(AB6))),ZaGodinu),ZaGodinu))</f>
        <v>-</v>
      </c>
      <c r="AF6" s="66" t="str">
        <f>IF(Z6="","-",DATE(AE6,AD6,AC6))</f>
        <v>-</v>
      </c>
      <c r="AG6" s="56" t="str">
        <f>IF(Period1Do="","",Period1Do)</f>
        <v/>
      </c>
      <c r="AH6" s="59" t="str">
        <f>IF(AG6="","-",IFERROR(FIND(".",AG6),0))</f>
        <v>-</v>
      </c>
      <c r="AI6" s="60" t="str">
        <f>IF(AG6="","-",IFERROR(FIND(".",AG6,N(AH6)+1),0))</f>
        <v>-</v>
      </c>
      <c r="AJ6" s="60" t="str">
        <f>IF(AG6="","-",IF(N(AH6)&gt;0,VALUE(LEFT(AG6,N(AH6-1))),"-"))</f>
        <v>-</v>
      </c>
      <c r="AK6" s="60" t="str">
        <f>IF(AG6="","-",IF(N(AH6)&gt;0,IF(N(AI6)&gt;0,VALUE(MID(AG6,N(AH6+1),N(AI6)-N(AH6)-1)),VALUE(MID(AG6,N(AH6+1),LEN(AG6)-N(AH6)))),"-"))</f>
        <v>-</v>
      </c>
      <c r="AL6" s="60" t="str">
        <f>IF(AG6="","-",IF(N(AI6)&gt;0,IFERROR(VALUE(MID(AG6,N(AI6)+1,LEN(AG6)-N(AI6))),ZaGodinu),ZaGodinu))</f>
        <v>-</v>
      </c>
      <c r="AM6" s="69" t="str">
        <f>IF(AG6="","-",DATE(AL6,AK6,AJ6))</f>
        <v>-</v>
      </c>
      <c r="AN6" s="72" t="str">
        <f>IF(Z6="","-",IF(AND(DAY(AF6)=AC6,MONTH(AF6)=AD6,YEAR(AF6)=AE6),"ok","GREŠKA"))</f>
        <v>-</v>
      </c>
      <c r="AO6" s="73" t="str">
        <f>IF(AG6="","-",IF(AND(DAY(AM6)=AJ6,MONTH(AM6)=AK6,YEAR(AM6)=AL6),"ok","GREŠKA"))</f>
        <v>-</v>
      </c>
      <c r="AP6" s="61" t="str">
        <f>IF(AN6&amp;AO6="okok","ok",IF(AN6&amp;AO6="--","-",IF(OR(AN6&amp;AO6="ok-",AN6&amp;AO6="-ok"),"nepotpun","GREŠKA")))</f>
        <v>-</v>
      </c>
      <c r="AQ6" s="59" t="str">
        <f>IF(AN6="ok",DAY(AF6),"-")</f>
        <v>-</v>
      </c>
      <c r="AR6" s="60" t="str">
        <f>IF(AN6="ok",MONTH(AF6),"-")</f>
        <v>-</v>
      </c>
      <c r="AS6" s="60" t="str">
        <f>IF(AN6="ok",YEAR(AF6),"-")</f>
        <v>-</v>
      </c>
      <c r="AT6" s="60" t="str">
        <f>IF(AO6="ok",MONTH(AM6),"-")</f>
        <v>-</v>
      </c>
      <c r="AU6" s="77" t="str">
        <f>IF(AO6="ok",YEAR(AM6),"-")</f>
        <v>-</v>
      </c>
      <c r="AV6" s="72" t="str">
        <f>IF(AP6&lt;&gt;"ok","-",IF(OR(AS6&lt;&gt;ZaGodinu,AU6&lt;&gt;ZaGodinu),"GREŠKA","ok"))</f>
        <v>-</v>
      </c>
      <c r="AW6" s="73" t="str">
        <f>IF(AV6&lt;&gt;"ok","-",IF(VALUE(AM6)-VALUE(AF6)&gt;=0,"ok","GREŠKA"))</f>
        <v>-</v>
      </c>
      <c r="AX6" s="73" t="str">
        <f>IF(AW6&lt;&gt;"ok","-","ok")</f>
        <v>-</v>
      </c>
      <c r="AY6" s="61" t="str">
        <f>IF(AX6&lt;&gt;"ok","-","ok")</f>
        <v>-</v>
      </c>
      <c r="AZ6" s="81" t="str">
        <f>IF(AY6="ok",AT6-AR6+IF(AQ6=1,1,IF(AR6=AT6,1,0))+IF(AT5=AT6,-1,0),"-")</f>
        <v>-</v>
      </c>
      <c r="BA6" s="85" t="str">
        <f>IF(AN6="GREŠKA","Početni datum "&amp;Y6&amp;". razdoblja je neispravan",IF(AO6="GREŠKA","Završni datum "&amp;Y6&amp;". razdoblja je neispravan",IF(AP6="nepotpun",""&amp;Y6&amp;". razdoblje je nepotpuno upisano",IF(AV6="GREŠKA","Godina upisana u "&amp;Y6&amp;". razdoblju nije ispravna",IF(AW6="GREŠKA","Redoslijed datuma u "&amp;Y6&amp;". razdoblju nije ispravan",IF(AX6="GREŠKA","Preskočeno je "&amp;Y5&amp;". razdoblje",IF(AY6="GREŠKA","Redoslijed "&amp;Y5&amp;". i "&amp;Y6&amp;". razdoblja nije ispravan","")))))))</f>
        <v/>
      </c>
    </row>
    <row r="7" spans="2:53" ht="18" customHeight="1" x14ac:dyDescent="0.25">
      <c r="B7" s="180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/>
      <c r="X7" s="29" t="s">
        <v>381</v>
      </c>
      <c r="Y7" s="29">
        <v>2</v>
      </c>
      <c r="Z7" s="57" t="str">
        <f>IF(Period2Od="","",Period2Od)</f>
        <v/>
      </c>
      <c r="AA7" s="62" t="str">
        <f>IF(Z7="","-",IFERROR(FIND(".",Z7),0))</f>
        <v>-</v>
      </c>
      <c r="AB7" s="29" t="str">
        <f>IF(Z7="","-",IFERROR(FIND(".",Z7,N(AA7)+1),0))</f>
        <v>-</v>
      </c>
      <c r="AC7" s="29" t="str">
        <f>IF(Z7="","-",IF(N(AA7)&gt;0,VALUE(LEFT(Z7,N(AA7-1))),"-"))</f>
        <v>-</v>
      </c>
      <c r="AD7" s="29" t="str">
        <f>IF(Z7="","-",IF(N(AA7)&gt;0,IF(N(AB7)&gt;0,VALUE(MID(Z7,N(AA7+1),N(AB7)-N(AA7)-1)),VALUE(MID(Z7,N(AA7+1),LEN(Z7)-N(AA7)))),"-"))</f>
        <v>-</v>
      </c>
      <c r="AE7" s="29" t="str">
        <f>IF(Z7="","-",IF(N(AB7)&gt;0,IFERROR(VALUE(MID(Z7,N(AB7)+1,LEN(Z7)-N(AB7))),ZaGodinu),ZaGodinu))</f>
        <v>-</v>
      </c>
      <c r="AF7" s="67" t="str">
        <f>IF(Z7="","-",DATE(AE7,AD7,AC7))</f>
        <v>-</v>
      </c>
      <c r="AG7" s="57" t="str">
        <f>IF(Period2Do="","",Period2Do)</f>
        <v/>
      </c>
      <c r="AH7" s="62" t="str">
        <f>IF(AG7="","-",IFERROR(FIND(".",AG7),0))</f>
        <v>-</v>
      </c>
      <c r="AI7" s="29" t="str">
        <f>IF(AG7="","-",IFERROR(FIND(".",AG7,N(AH7)+1),0))</f>
        <v>-</v>
      </c>
      <c r="AJ7" s="29" t="str">
        <f>IF(AG7="","-",IF(N(AH7)&gt;0,VALUE(LEFT(AG7,N(AH7-1))),"-"))</f>
        <v>-</v>
      </c>
      <c r="AK7" s="29" t="str">
        <f>IF(AG7="","-",IF(N(AH7)&gt;0,IF(N(AI7)&gt;0,VALUE(MID(AG7,N(AH7+1),N(AI7)-N(AH7)-1)),VALUE(MID(AG7,N(AH7+1),LEN(AG7)-N(AH7)))),"-"))</f>
        <v>-</v>
      </c>
      <c r="AL7" s="29" t="str">
        <f>IF(AG7="","-",IF(N(AI7)&gt;0,IFERROR(VALUE(MID(AG7,N(AI7)+1,LEN(AG7)-N(AI7))),ZaGodinu),ZaGodinu))</f>
        <v>-</v>
      </c>
      <c r="AM7" s="70" t="str">
        <f>IF(AG7="","-",DATE(AL7,AK7,AJ7))</f>
        <v>-</v>
      </c>
      <c r="AN7" s="74" t="str">
        <f t="shared" ref="AN7:AN10" si="0">IF(Z7="","-",IF(AND(DAY(AF7)=AC7,MONTH(AF7)=AD7,YEAR(AF7)=AE7),"ok","GREŠKA"))</f>
        <v>-</v>
      </c>
      <c r="AO7" s="38" t="str">
        <f t="shared" ref="AO7:AO10" si="1">IF(AG7="","-",IF(AND(DAY(AM7)=AJ7,MONTH(AM7)=AK7,YEAR(AM7)=AL7),"ok","GREŠKA"))</f>
        <v>-</v>
      </c>
      <c r="AP7" s="63" t="str">
        <f t="shared" ref="AP7:AP10" si="2">IF(AN7&amp;AO7="okok","ok",IF(AN7&amp;AO7="--","-",IF(OR(AN7&amp;AO7="ok-",AN7&amp;AO7="-ok"),"nepotpun","GREŠKA")))</f>
        <v>-</v>
      </c>
      <c r="AQ7" s="62" t="str">
        <f t="shared" ref="AQ7:AQ10" si="3">IF(AN7="ok",DAY(AF7),"-")</f>
        <v>-</v>
      </c>
      <c r="AR7" s="29" t="str">
        <f t="shared" ref="AR7:AR10" si="4">IF(AN7="ok",MONTH(AF7),"-")</f>
        <v>-</v>
      </c>
      <c r="AS7" s="29" t="str">
        <f t="shared" ref="AS7:AS10" si="5">IF(AN7="ok",YEAR(AF7),"-")</f>
        <v>-</v>
      </c>
      <c r="AT7" s="29" t="str">
        <f t="shared" ref="AT7:AT10" si="6">IF(AO7="ok",MONTH(AM7),"-")</f>
        <v>-</v>
      </c>
      <c r="AU7" s="78" t="str">
        <f t="shared" ref="AU7:AU10" si="7">IF(AO7="ok",YEAR(AM7),"-")</f>
        <v>-</v>
      </c>
      <c r="AV7" s="74" t="str">
        <f>IF(AP7&lt;&gt;"ok","-",IF(OR(AS7&lt;&gt;ZaGodinu,AU7&lt;&gt;ZaGodinu),"GREŠKA","ok"))</f>
        <v>-</v>
      </c>
      <c r="AW7" s="38" t="str">
        <f t="shared" ref="AW7:AW10" si="8">IF(AV7&lt;&gt;"ok","-",IF(VALUE(AM7)-VALUE(AF7)&gt;=0,"ok","GREŠKA"))</f>
        <v>-</v>
      </c>
      <c r="AX7" s="38" t="str">
        <f t="shared" ref="AX7:AY7" si="9">IF(AW7&lt;&gt;"ok","-","ok")</f>
        <v>-</v>
      </c>
      <c r="AY7" s="63" t="str">
        <f t="shared" si="9"/>
        <v>-</v>
      </c>
      <c r="AZ7" s="82" t="str">
        <f t="shared" ref="AZ7:AZ10" si="10">IF(AY7="ok",AT7-AR7+IF(AQ7=1,1,IF(AR7=AT7,1,0))+IF(AT6=AT7,-1,0),"-")</f>
        <v>-</v>
      </c>
      <c r="BA7" s="86" t="str">
        <f>IF(AN7="GREŠKA","Početni datum "&amp;Y7&amp;". razdoblja je neispravan",IF(AO7="GREŠKA","Završni datum "&amp;Y7&amp;". razdoblja je neispravan",IF(AP7="nepotpun",""&amp;Y7&amp;". razdoblje je nepotpuno upisano",IF(AV7="GREŠKA","Godina upisana u "&amp;Y7&amp;". razdoblju nije ispravna",IF(AW7="GREŠKA","Redoslijed datuma u "&amp;Y7&amp;". razdoblju nije ispravan",IF(AX7="GREŠKA","Preskočeno je "&amp;Y6&amp;". razdoblje",IF(AY7="GREŠKA","Redoslijed "&amp;Y6&amp;". i "&amp;Y7&amp;". razdoblja nije ispravan","")))))))</f>
        <v/>
      </c>
    </row>
    <row r="8" spans="2:53" ht="21" customHeight="1" x14ac:dyDescent="0.25">
      <c r="B8" s="174" t="s">
        <v>354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X8" s="29" t="s">
        <v>381</v>
      </c>
      <c r="Y8" s="29">
        <v>3</v>
      </c>
      <c r="Z8" s="57" t="str">
        <f>IF(Period3Od="","",Period3Od)</f>
        <v/>
      </c>
      <c r="AA8" s="62" t="str">
        <f>IF(Z8="","-",IFERROR(FIND(".",Z8),0))</f>
        <v>-</v>
      </c>
      <c r="AB8" s="29" t="str">
        <f>IF(Z8="","-",IFERROR(FIND(".",Z8,N(AA8)+1),0))</f>
        <v>-</v>
      </c>
      <c r="AC8" s="29" t="str">
        <f>IF(Z8="","-",IF(N(AA8)&gt;0,VALUE(LEFT(Z8,N(AA8-1))),"-"))</f>
        <v>-</v>
      </c>
      <c r="AD8" s="29" t="str">
        <f>IF(Z8="","-",IF(N(AA8)&gt;0,IF(N(AB8)&gt;0,VALUE(MID(Z8,N(AA8+1),N(AB8)-N(AA8)-1)),VALUE(MID(Z8,N(AA8+1),LEN(Z8)-N(AA8)))),"-"))</f>
        <v>-</v>
      </c>
      <c r="AE8" s="29" t="str">
        <f>IF(Z8="","-",IF(N(AB8)&gt;0,IFERROR(VALUE(MID(Z8,N(AB8)+1,LEN(Z8)-N(AB8))),ZaGodinu),ZaGodinu))</f>
        <v>-</v>
      </c>
      <c r="AF8" s="67" t="str">
        <f>IF(Z8="","-",DATE(AE8,AD8,AC8))</f>
        <v>-</v>
      </c>
      <c r="AG8" s="57" t="str">
        <f>IF(Period3Do="","",Period3Do)</f>
        <v/>
      </c>
      <c r="AH8" s="62" t="str">
        <f>IF(AG8="","-",IFERROR(FIND(".",AG8),0))</f>
        <v>-</v>
      </c>
      <c r="AI8" s="29" t="str">
        <f>IF(AG8="","-",IFERROR(FIND(".",AG8,N(AH8)+1),0))</f>
        <v>-</v>
      </c>
      <c r="AJ8" s="29" t="str">
        <f>IF(AG8="","-",IF(N(AH8)&gt;0,VALUE(LEFT(AG8,N(AH8-1))),"-"))</f>
        <v>-</v>
      </c>
      <c r="AK8" s="29" t="str">
        <f>IF(AG8="","-",IF(N(AH8)&gt;0,IF(N(AI8)&gt;0,VALUE(MID(AG8,N(AH8+1),N(AI8)-N(AH8)-1)),VALUE(MID(AG8,N(AH8+1),LEN(AG8)-N(AH8)))),"-"))</f>
        <v>-</v>
      </c>
      <c r="AL8" s="29" t="str">
        <f>IF(AG8="","-",IF(N(AI8)&gt;0,IFERROR(VALUE(MID(AG8,N(AI8)+1,LEN(AG8)-N(AI8))),ZaGodinu),ZaGodinu))</f>
        <v>-</v>
      </c>
      <c r="AM8" s="70" t="str">
        <f>IF(AG8="","-",DATE(AL8,AK8,AJ8))</f>
        <v>-</v>
      </c>
      <c r="AN8" s="74" t="str">
        <f t="shared" si="0"/>
        <v>-</v>
      </c>
      <c r="AO8" s="38" t="str">
        <f t="shared" si="1"/>
        <v>-</v>
      </c>
      <c r="AP8" s="63" t="str">
        <f t="shared" si="2"/>
        <v>-</v>
      </c>
      <c r="AQ8" s="62" t="str">
        <f t="shared" si="3"/>
        <v>-</v>
      </c>
      <c r="AR8" s="29" t="str">
        <f t="shared" si="4"/>
        <v>-</v>
      </c>
      <c r="AS8" s="29" t="str">
        <f t="shared" si="5"/>
        <v>-</v>
      </c>
      <c r="AT8" s="29" t="str">
        <f t="shared" si="6"/>
        <v>-</v>
      </c>
      <c r="AU8" s="78" t="str">
        <f t="shared" si="7"/>
        <v>-</v>
      </c>
      <c r="AV8" s="74" t="str">
        <f>IF(AP8&lt;&gt;"ok","-",IF(OR(AS8&lt;&gt;ZaGodinu,AU8&lt;&gt;ZaGodinu),"GREŠKA","ok"))</f>
        <v>-</v>
      </c>
      <c r="AW8" s="38" t="str">
        <f t="shared" si="8"/>
        <v>-</v>
      </c>
      <c r="AX8" s="38" t="str">
        <f t="shared" ref="AX8:AY8" si="11">IF(AW8&lt;&gt;"ok","-","ok")</f>
        <v>-</v>
      </c>
      <c r="AY8" s="63" t="str">
        <f t="shared" si="11"/>
        <v>-</v>
      </c>
      <c r="AZ8" s="82" t="str">
        <f t="shared" si="10"/>
        <v>-</v>
      </c>
      <c r="BA8" s="86" t="str">
        <f>IF(AN8="GREŠKA","Početni datum "&amp;Y8&amp;". razdoblja je neispravan",IF(AO8="GREŠKA","Završni datum "&amp;Y8&amp;". razdoblja je neispravan",IF(AP8="nepotpun",""&amp;Y8&amp;". razdoblje je nepotpuno upisano",IF(AV8="GREŠKA","Godina upisana u "&amp;Y8&amp;". razdoblju nije ispravna",IF(AW8="GREŠKA","Redoslijed datuma u "&amp;Y8&amp;". razdoblju nije ispravan",IF(AX8="GREŠKA","Preskočeno je "&amp;Y7&amp;". razdoblje",IF(AY8="GREŠKA","Redoslijed "&amp;Y7&amp;". i "&amp;Y8&amp;". razdoblja nije ispravan","")))))))</f>
        <v/>
      </c>
    </row>
    <row r="9" spans="2:53" ht="18" customHeight="1" x14ac:dyDescent="0.25">
      <c r="B9" s="159" t="s">
        <v>355</v>
      </c>
      <c r="C9" s="119"/>
      <c r="D9" s="119"/>
      <c r="E9" s="119"/>
      <c r="F9" s="119"/>
      <c r="G9" s="11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  <c r="X9" s="29" t="s">
        <v>381</v>
      </c>
      <c r="Y9" s="29">
        <v>4</v>
      </c>
      <c r="Z9" s="57" t="str">
        <f>IF(Period4Od="","",Period4Od)</f>
        <v/>
      </c>
      <c r="AA9" s="62" t="str">
        <f>IF(Z9="","-",IFERROR(FIND(".",Z9),0))</f>
        <v>-</v>
      </c>
      <c r="AB9" s="29" t="str">
        <f>IF(Z9="","-",IFERROR(FIND(".",Z9,N(AA9)+1),0))</f>
        <v>-</v>
      </c>
      <c r="AC9" s="29" t="str">
        <f>IF(Z9="","-",IF(N(AA9)&gt;0,VALUE(LEFT(Z9,N(AA9-1))),"-"))</f>
        <v>-</v>
      </c>
      <c r="AD9" s="29" t="str">
        <f>IF(Z9="","-",IF(N(AA9)&gt;0,IF(N(AB9)&gt;0,VALUE(MID(Z9,N(AA9+1),N(AB9)-N(AA9)-1)),VALUE(MID(Z9,N(AA9+1),LEN(Z9)-N(AA9)))),"-"))</f>
        <v>-</v>
      </c>
      <c r="AE9" s="29" t="str">
        <f>IF(Z9="","-",IF(N(AB9)&gt;0,IFERROR(VALUE(MID(Z9,N(AB9)+1,LEN(Z9)-N(AB9))),ZaGodinu),ZaGodinu))</f>
        <v>-</v>
      </c>
      <c r="AF9" s="67" t="str">
        <f>IF(Z9="","-",DATE(AE9,AD9,AC9))</f>
        <v>-</v>
      </c>
      <c r="AG9" s="57" t="str">
        <f>IF(Period4Do="","",Period4Do)</f>
        <v/>
      </c>
      <c r="AH9" s="62" t="str">
        <f>IF(AG9="","-",IFERROR(FIND(".",AG9),0))</f>
        <v>-</v>
      </c>
      <c r="AI9" s="29" t="str">
        <f>IF(AG9="","-",IFERROR(FIND(".",AG9,N(AH9)+1),0))</f>
        <v>-</v>
      </c>
      <c r="AJ9" s="29" t="str">
        <f>IF(AG9="","-",IF(N(AH9)&gt;0,VALUE(LEFT(AG9,N(AH9-1))),"-"))</f>
        <v>-</v>
      </c>
      <c r="AK9" s="29" t="str">
        <f>IF(AG9="","-",IF(N(AH9)&gt;0,IF(N(AI9)&gt;0,VALUE(MID(AG9,N(AH9+1),N(AI9)-N(AH9)-1)),VALUE(MID(AG9,N(AH9+1),LEN(AG9)-N(AH9)))),"-"))</f>
        <v>-</v>
      </c>
      <c r="AL9" s="29" t="str">
        <f>IF(AG9="","-",IF(N(AI9)&gt;0,IFERROR(VALUE(MID(AG9,N(AI9)+1,LEN(AG9)-N(AI9))),ZaGodinu),ZaGodinu))</f>
        <v>-</v>
      </c>
      <c r="AM9" s="70" t="str">
        <f>IF(AG9="","-",DATE(AL9,AK9,AJ9))</f>
        <v>-</v>
      </c>
      <c r="AN9" s="74" t="str">
        <f t="shared" si="0"/>
        <v>-</v>
      </c>
      <c r="AO9" s="38" t="str">
        <f t="shared" si="1"/>
        <v>-</v>
      </c>
      <c r="AP9" s="63" t="str">
        <f t="shared" si="2"/>
        <v>-</v>
      </c>
      <c r="AQ9" s="62" t="str">
        <f t="shared" si="3"/>
        <v>-</v>
      </c>
      <c r="AR9" s="29" t="str">
        <f t="shared" si="4"/>
        <v>-</v>
      </c>
      <c r="AS9" s="29" t="str">
        <f t="shared" si="5"/>
        <v>-</v>
      </c>
      <c r="AT9" s="29" t="str">
        <f t="shared" si="6"/>
        <v>-</v>
      </c>
      <c r="AU9" s="78" t="str">
        <f t="shared" si="7"/>
        <v>-</v>
      </c>
      <c r="AV9" s="74" t="str">
        <f>IF(AP9&lt;&gt;"ok","-",IF(OR(AS9&lt;&gt;ZaGodinu,AU9&lt;&gt;ZaGodinu),"GREŠKA","ok"))</f>
        <v>-</v>
      </c>
      <c r="AW9" s="38" t="str">
        <f t="shared" si="8"/>
        <v>-</v>
      </c>
      <c r="AX9" s="38" t="str">
        <f t="shared" ref="AX9:AY9" si="12">IF(AW9&lt;&gt;"ok","-","ok")</f>
        <v>-</v>
      </c>
      <c r="AY9" s="63" t="str">
        <f t="shared" si="12"/>
        <v>-</v>
      </c>
      <c r="AZ9" s="82" t="str">
        <f t="shared" si="10"/>
        <v>-</v>
      </c>
      <c r="BA9" s="86" t="str">
        <f>IF(AN9="GREŠKA","Početni datum "&amp;Y9&amp;". razdoblja je neispravan",IF(AO9="GREŠKA","Završni datum "&amp;Y9&amp;". razdoblja je neispravan",IF(AP9="nepotpun",""&amp;Y9&amp;". razdoblje je nepotpuno upisano",IF(AV9="GREŠKA","Godina upisana u "&amp;Y9&amp;". razdoblju nije ispravna",IF(AW9="GREŠKA","Redoslijed datuma u "&amp;Y9&amp;". razdoblju nije ispravan",IF(AX9="GREŠKA","Preskočeno je "&amp;Y8&amp;". razdoblje",IF(AY9="GREŠKA","Redoslijed "&amp;Y8&amp;". i "&amp;Y9&amp;". razdoblja nije ispravan","")))))))</f>
        <v/>
      </c>
    </row>
    <row r="10" spans="2:53" ht="18" customHeight="1" x14ac:dyDescent="0.25">
      <c r="B10" s="158" t="s">
        <v>356</v>
      </c>
      <c r="C10" s="123"/>
      <c r="D10" s="123"/>
      <c r="E10" s="123"/>
      <c r="F10" s="123"/>
      <c r="G10" s="12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3"/>
      <c r="X10" s="29" t="s">
        <v>381</v>
      </c>
      <c r="Y10" s="29">
        <v>5</v>
      </c>
      <c r="Z10" s="58" t="str">
        <f>IF(Period5Od="","",Period5Od)</f>
        <v/>
      </c>
      <c r="AA10" s="64" t="str">
        <f>IF(Z10="","-",IFERROR(FIND(".",Z10),0))</f>
        <v>-</v>
      </c>
      <c r="AB10" s="52" t="str">
        <f>IF(Z10="","-",IFERROR(FIND(".",Z10,N(AA10)+1),0))</f>
        <v>-</v>
      </c>
      <c r="AC10" s="52" t="str">
        <f>IF(Z10="","-",IF(N(AA10)&gt;0,VALUE(LEFT(Z10,N(AA10-1))),"-"))</f>
        <v>-</v>
      </c>
      <c r="AD10" s="52" t="str">
        <f>IF(Z10="","-",IF(N(AA10)&gt;0,IF(N(AB10)&gt;0,VALUE(MID(Z10,N(AA10+1),N(AB10)-N(AA10)-1)),VALUE(MID(Z10,N(AA10+1),LEN(Z10)-N(AA10)))),"-"))</f>
        <v>-</v>
      </c>
      <c r="AE10" s="52" t="str">
        <f>IF(Z10="","-",IF(N(AB10)&gt;0,IFERROR(VALUE(MID(Z10,N(AB10)+1,LEN(Z10)-N(AB10))),ZaGodinu),ZaGodinu))</f>
        <v>-</v>
      </c>
      <c r="AF10" s="68" t="str">
        <f>IF(Z10="","-",DATE(AE10,AD10,AC10))</f>
        <v>-</v>
      </c>
      <c r="AG10" s="58" t="str">
        <f>IF(Period5Do="","",Period5Do)</f>
        <v/>
      </c>
      <c r="AH10" s="64" t="str">
        <f>IF(AG10="","-",IFERROR(FIND(".",AG10),0))</f>
        <v>-</v>
      </c>
      <c r="AI10" s="52" t="str">
        <f>IF(AG10="","-",IFERROR(FIND(".",AG10,N(AH10)+1),0))</f>
        <v>-</v>
      </c>
      <c r="AJ10" s="52" t="str">
        <f>IF(AG10="","-",IF(N(AH10)&gt;0,VALUE(LEFT(AG10,N(AH10-1))),"-"))</f>
        <v>-</v>
      </c>
      <c r="AK10" s="52" t="str">
        <f>IF(AG10="","-",IF(N(AH10)&gt;0,IF(N(AI10)&gt;0,VALUE(MID(AG10,N(AH10+1),N(AI10)-N(AH10)-1)),VALUE(MID(AG10,N(AH10+1),LEN(AG10)-N(AH10)))),"-"))</f>
        <v>-</v>
      </c>
      <c r="AL10" s="52" t="str">
        <f>IF(AG10="","-",IF(N(AI10)&gt;0,IFERROR(VALUE(MID(AG10,N(AI10)+1,LEN(AG10)-N(AI10))),ZaGodinu),ZaGodinu))</f>
        <v>-</v>
      </c>
      <c r="AM10" s="71" t="str">
        <f>IF(AG10="","-",DATE(AL10,AK10,AJ10))</f>
        <v>-</v>
      </c>
      <c r="AN10" s="75" t="str">
        <f t="shared" si="0"/>
        <v>-</v>
      </c>
      <c r="AO10" s="76" t="str">
        <f t="shared" si="1"/>
        <v>-</v>
      </c>
      <c r="AP10" s="65" t="str">
        <f t="shared" si="2"/>
        <v>-</v>
      </c>
      <c r="AQ10" s="64" t="str">
        <f t="shared" si="3"/>
        <v>-</v>
      </c>
      <c r="AR10" s="52" t="str">
        <f t="shared" si="4"/>
        <v>-</v>
      </c>
      <c r="AS10" s="52" t="str">
        <f t="shared" si="5"/>
        <v>-</v>
      </c>
      <c r="AT10" s="52" t="str">
        <f t="shared" si="6"/>
        <v>-</v>
      </c>
      <c r="AU10" s="79" t="str">
        <f t="shared" si="7"/>
        <v>-</v>
      </c>
      <c r="AV10" s="75" t="str">
        <f>IF(AP10&lt;&gt;"ok","-",IF(OR(AS10&lt;&gt;ZaGodinu,AU10&lt;&gt;ZaGodinu),"GREŠKA","ok"))</f>
        <v>-</v>
      </c>
      <c r="AW10" s="76" t="str">
        <f t="shared" si="8"/>
        <v>-</v>
      </c>
      <c r="AX10" s="76" t="str">
        <f t="shared" ref="AX10:AY10" si="13">IF(AW10&lt;&gt;"ok","-","ok")</f>
        <v>-</v>
      </c>
      <c r="AY10" s="65" t="str">
        <f t="shared" si="13"/>
        <v>-</v>
      </c>
      <c r="AZ10" s="83" t="str">
        <f t="shared" si="10"/>
        <v>-</v>
      </c>
      <c r="BA10" s="87" t="str">
        <f>IF(AN10="GREŠKA","Početni datum "&amp;Y10&amp;". razdoblja je neispravan",IF(AO10="GREŠKA","Završni datum "&amp;Y10&amp;". razdoblja je neispravan",IF(AP10="nepotpun",""&amp;Y10&amp;". razdoblje je nepotpuno upisano",IF(AV10="GREŠKA","Godina upisana u "&amp;Y10&amp;". razdoblju nije ispravna",IF(AW10="GREŠKA","Redoslijed datuma u "&amp;Y10&amp;". razdoblju nije ispravan",IF(AX10="GREŠKA","Preskočeno je "&amp;Y9&amp;". razdoblje",IF(AY10="GREŠKA","Redoslijed "&amp;Y9&amp;". i "&amp;Y10&amp;". razdoblja nije ispravan","")))))))</f>
        <v/>
      </c>
    </row>
    <row r="11" spans="2:53" ht="18" customHeight="1" thickBot="1" x14ac:dyDescent="0.3">
      <c r="B11" s="158" t="s">
        <v>357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67" t="s">
        <v>380</v>
      </c>
      <c r="S11" s="168"/>
      <c r="T11" s="169"/>
      <c r="U11" s="170"/>
      <c r="AC11" s="29"/>
      <c r="AD11" s="29"/>
      <c r="AE11" s="29"/>
      <c r="AF11" s="29"/>
      <c r="AG11" s="29"/>
      <c r="AL11" s="29"/>
      <c r="AM11" s="29"/>
      <c r="AN11" s="29"/>
      <c r="AO11" s="29"/>
      <c r="AP11" s="29"/>
      <c r="AW11" s="29"/>
      <c r="AX11" s="29"/>
      <c r="AY11" s="29"/>
      <c r="AZ11" s="80">
        <f>SUM(AZ6:AZ10)</f>
        <v>0</v>
      </c>
      <c r="BA11" s="84" t="str">
        <f>IF(BA6&lt;&gt;"",BA6,IF(BA7&lt;&gt;"",BA7,IF(BA8&lt;&gt;"",BA8,IF(BA9&lt;&gt;"",BA9,IF(BA10&lt;&gt;"",BA10,"ok")))))</f>
        <v>ok</v>
      </c>
    </row>
    <row r="12" spans="2:53" ht="18" customHeight="1" x14ac:dyDescent="0.25">
      <c r="B12" s="158" t="s">
        <v>358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81"/>
    </row>
    <row r="13" spans="2:53" ht="15" customHeight="1" x14ac:dyDescent="0.25">
      <c r="B13" s="124">
        <v>1</v>
      </c>
      <c r="C13" s="125"/>
      <c r="D13" s="125"/>
      <c r="E13" s="126"/>
      <c r="F13" s="127">
        <v>2</v>
      </c>
      <c r="G13" s="125"/>
      <c r="H13" s="125"/>
      <c r="I13" s="126"/>
      <c r="J13" s="127">
        <v>3</v>
      </c>
      <c r="K13" s="125"/>
      <c r="L13" s="125"/>
      <c r="M13" s="126"/>
      <c r="N13" s="127">
        <v>4</v>
      </c>
      <c r="O13" s="125"/>
      <c r="P13" s="125"/>
      <c r="Q13" s="126"/>
      <c r="R13" s="127">
        <v>5</v>
      </c>
      <c r="S13" s="125"/>
      <c r="T13" s="125"/>
      <c r="U13" s="171"/>
    </row>
    <row r="14" spans="2:53" s="28" customFormat="1" ht="18" customHeight="1" x14ac:dyDescent="0.25">
      <c r="B14" s="30" t="s">
        <v>359</v>
      </c>
      <c r="C14" s="54"/>
      <c r="D14" s="26" t="s">
        <v>360</v>
      </c>
      <c r="E14" s="54"/>
      <c r="F14" s="26" t="s">
        <v>359</v>
      </c>
      <c r="G14" s="54"/>
      <c r="H14" s="26" t="s">
        <v>360</v>
      </c>
      <c r="I14" s="54"/>
      <c r="J14" s="26" t="s">
        <v>359</v>
      </c>
      <c r="K14" s="54"/>
      <c r="L14" s="26" t="s">
        <v>360</v>
      </c>
      <c r="M14" s="54"/>
      <c r="N14" s="26" t="s">
        <v>359</v>
      </c>
      <c r="O14" s="54"/>
      <c r="P14" s="26" t="s">
        <v>360</v>
      </c>
      <c r="Q14" s="54"/>
      <c r="R14" s="26" t="s">
        <v>359</v>
      </c>
      <c r="S14" s="54"/>
      <c r="T14" s="26" t="s">
        <v>360</v>
      </c>
      <c r="U14" s="55"/>
      <c r="W14" s="2" t="str">
        <f>IF(BA11="ok","",BA11&amp;" – Datume treba pisati u formatu dd.mm.")</f>
        <v/>
      </c>
      <c r="X14" s="37"/>
      <c r="Y14" s="37"/>
      <c r="Z14" s="37"/>
      <c r="AA14" s="37"/>
      <c r="AB14" s="37"/>
      <c r="AH14" s="37"/>
      <c r="AI14" s="37"/>
      <c r="AJ14" s="37"/>
      <c r="AK14" s="37"/>
    </row>
    <row r="15" spans="2:53" ht="21" customHeight="1" x14ac:dyDescent="0.25">
      <c r="B15" s="174" t="s">
        <v>361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2:53" ht="15" customHeight="1" x14ac:dyDescent="0.25">
      <c r="B16" s="164" t="s">
        <v>362</v>
      </c>
      <c r="C16" s="165"/>
      <c r="D16" s="165"/>
      <c r="E16" s="165"/>
      <c r="F16" s="165"/>
      <c r="G16" s="165"/>
      <c r="H16" s="165" t="s">
        <v>363</v>
      </c>
      <c r="I16" s="165"/>
      <c r="J16" s="165"/>
      <c r="K16" s="165"/>
      <c r="L16" s="165"/>
      <c r="M16" s="165"/>
      <c r="N16" s="165"/>
      <c r="O16" s="165"/>
      <c r="P16" s="165" t="s">
        <v>364</v>
      </c>
      <c r="Q16" s="165"/>
      <c r="R16" s="165"/>
      <c r="S16" s="165"/>
      <c r="T16" s="165"/>
      <c r="U16" s="166"/>
    </row>
    <row r="17" spans="2:29" ht="15" customHeight="1" x14ac:dyDescent="0.25">
      <c r="B17" s="155">
        <v>1</v>
      </c>
      <c r="C17" s="131"/>
      <c r="D17" s="131"/>
      <c r="E17" s="131"/>
      <c r="F17" s="131"/>
      <c r="G17" s="131"/>
      <c r="H17" s="131">
        <v>2</v>
      </c>
      <c r="I17" s="131"/>
      <c r="J17" s="131"/>
      <c r="K17" s="131"/>
      <c r="L17" s="131"/>
      <c r="M17" s="131"/>
      <c r="N17" s="131"/>
      <c r="O17" s="131"/>
      <c r="P17" s="131" t="s">
        <v>374</v>
      </c>
      <c r="Q17" s="131"/>
      <c r="R17" s="131"/>
      <c r="S17" s="131"/>
      <c r="T17" s="131"/>
      <c r="U17" s="132"/>
    </row>
    <row r="18" spans="2:29" ht="18" customHeight="1" x14ac:dyDescent="0.25"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28" t="str">
        <f>IF(PrimitciGotovina&amp;PrimitciBezgotovinski="","",N(PrimitciGotovina)+N(PrimitciBezgotovinski))</f>
        <v/>
      </c>
      <c r="Q18" s="129"/>
      <c r="R18" s="129"/>
      <c r="S18" s="129"/>
      <c r="T18" s="129"/>
      <c r="U18" s="130"/>
    </row>
    <row r="19" spans="2:29" ht="21" customHeight="1" x14ac:dyDescent="0.25">
      <c r="B19" s="174" t="s">
        <v>398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33" t="str">
        <f>IF(AND(UkupniPrimitci&lt;&gt;"",BrojMjeseci&lt;&gt;""),AB37,"")</f>
        <v/>
      </c>
      <c r="S19" s="134"/>
      <c r="T19" s="134"/>
      <c r="U19" s="39" t="str">
        <f>IF(AND(BA11="ok",N(AZ11)&lt;&gt;0),N(AZ11),"")</f>
        <v/>
      </c>
      <c r="W19" s="2" t="str">
        <f>IF(BA11="ok","","Neispravno upisana razdoblja obavljanja djelatnosti, nije moguće izračunati broj mjeseci")</f>
        <v/>
      </c>
    </row>
    <row r="20" spans="2:29" ht="21" customHeight="1" x14ac:dyDescent="0.25">
      <c r="B20" s="174" t="s">
        <v>365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35"/>
      <c r="S20" s="136"/>
      <c r="T20" s="136"/>
      <c r="U20" s="40"/>
    </row>
    <row r="21" spans="2:29" ht="21" customHeight="1" x14ac:dyDescent="0.25">
      <c r="B21" s="174" t="s">
        <v>366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20" t="str">
        <f>IF(R19="","",N(R19))</f>
        <v/>
      </c>
      <c r="S21" s="121"/>
      <c r="T21" s="121"/>
      <c r="U21" s="122"/>
    </row>
    <row r="22" spans="2:29" ht="21" customHeight="1" x14ac:dyDescent="0.25">
      <c r="B22" s="174" t="s">
        <v>367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2:29" ht="18" customHeight="1" x14ac:dyDescent="0.25">
      <c r="B23" s="34" t="s">
        <v>0</v>
      </c>
      <c r="C23" s="119" t="s">
        <v>368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52" t="str">
        <f>IF(R19="","",N(R19)*10%)</f>
        <v/>
      </c>
      <c r="S23" s="153"/>
      <c r="T23" s="153"/>
      <c r="U23" s="154"/>
    </row>
    <row r="24" spans="2:29" ht="18" customHeight="1" x14ac:dyDescent="0.25">
      <c r="B24" s="35" t="s">
        <v>1</v>
      </c>
      <c r="C24" s="123" t="s">
        <v>369</v>
      </c>
      <c r="D24" s="123"/>
      <c r="E24" s="123"/>
      <c r="F24" s="123"/>
      <c r="G24" s="123"/>
      <c r="H24" s="123"/>
      <c r="I24" s="123"/>
      <c r="J24" s="123"/>
      <c r="K24" s="123"/>
      <c r="L24" s="117" t="s">
        <v>267</v>
      </c>
      <c r="M24" s="117"/>
      <c r="N24" s="117"/>
      <c r="O24" s="117"/>
      <c r="P24" s="118">
        <f>INDEX(PrirezListaGradova,MATCH(Mjesto,PrirezMjesto,0),2)</f>
        <v>0</v>
      </c>
      <c r="Q24" s="118"/>
      <c r="R24" s="114" t="str">
        <f>IF(R23="","",N(R23)*N(StopaPrireza))</f>
        <v/>
      </c>
      <c r="S24" s="115"/>
      <c r="T24" s="115"/>
      <c r="U24" s="116"/>
      <c r="W24" s="2" t="str">
        <f>IF(StopaPrireza&lt;&gt;0,"Osim preko padajuće liste, stopu prireza je moguće i ručno upisati u zelenom polju","")</f>
        <v/>
      </c>
    </row>
    <row r="25" spans="2:29" ht="18" customHeight="1" x14ac:dyDescent="0.25">
      <c r="B25" s="35" t="s">
        <v>2</v>
      </c>
      <c r="C25" s="123" t="s">
        <v>370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14" t="str">
        <f>IF(R23="","",N(R23)+N(R24))</f>
        <v/>
      </c>
      <c r="S25" s="115"/>
      <c r="T25" s="115"/>
      <c r="U25" s="116"/>
    </row>
    <row r="26" spans="2:29" ht="36.75" customHeight="1" x14ac:dyDescent="0.25">
      <c r="B26" s="35" t="s">
        <v>3</v>
      </c>
      <c r="C26" s="149" t="s">
        <v>399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2"/>
      <c r="S26" s="143"/>
      <c r="T26" s="143"/>
      <c r="U26" s="144"/>
    </row>
    <row r="27" spans="2:29" ht="18" customHeight="1" x14ac:dyDescent="0.25">
      <c r="B27" s="35" t="s">
        <v>4</v>
      </c>
      <c r="C27" s="123" t="s">
        <v>371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14" t="str">
        <f>IF(R25="","",MAX(N(R25)-N(R26),0))</f>
        <v/>
      </c>
      <c r="S27" s="115"/>
      <c r="T27" s="115"/>
      <c r="U27" s="116"/>
    </row>
    <row r="28" spans="2:29" ht="18" customHeight="1" x14ac:dyDescent="0.25">
      <c r="B28" s="35" t="s">
        <v>5</v>
      </c>
      <c r="C28" s="123" t="s">
        <v>372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42"/>
      <c r="S28" s="143"/>
      <c r="T28" s="143"/>
      <c r="U28" s="144"/>
    </row>
    <row r="29" spans="2:29" ht="18" customHeight="1" x14ac:dyDescent="0.25">
      <c r="B29" s="35" t="s">
        <v>6</v>
      </c>
      <c r="C29" s="123" t="s">
        <v>373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45" t="str">
        <f>IF(R27&amp;R28="","",N(R27)-N(R28))</f>
        <v/>
      </c>
      <c r="S29" s="146"/>
      <c r="T29" s="146"/>
      <c r="U29" s="147"/>
    </row>
    <row r="30" spans="2:29" ht="18" customHeight="1" x14ac:dyDescent="0.25">
      <c r="B30" s="36" t="s">
        <v>7</v>
      </c>
      <c r="C30" s="141" t="s">
        <v>400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8" t="str">
        <f>IF(R23="","",N(AB47))</f>
        <v/>
      </c>
      <c r="S30" s="121"/>
      <c r="T30" s="121"/>
      <c r="U30" s="122"/>
    </row>
    <row r="31" spans="2:29" ht="12" customHeight="1" x14ac:dyDescent="0.25"/>
    <row r="32" spans="2:29" ht="16.5" customHeight="1" x14ac:dyDescent="0.25">
      <c r="B32" s="95"/>
      <c r="C32" s="53" t="s">
        <v>375</v>
      </c>
      <c r="D32" s="137"/>
      <c r="E32" s="138"/>
      <c r="F32" s="138"/>
      <c r="G32" s="139"/>
      <c r="H32" s="150" t="s">
        <v>378</v>
      </c>
      <c r="I32" s="151"/>
      <c r="J32" s="151"/>
      <c r="K32" s="151"/>
      <c r="L32" s="151"/>
      <c r="M32" s="106" t="s">
        <v>376</v>
      </c>
      <c r="N32" s="106"/>
      <c r="O32" s="106"/>
      <c r="P32" s="106"/>
      <c r="Q32" s="140"/>
      <c r="R32" s="140"/>
      <c r="S32" s="140"/>
      <c r="T32" s="140"/>
      <c r="U32" s="140"/>
      <c r="X32" s="106" t="s">
        <v>404</v>
      </c>
      <c r="Y32" s="106"/>
      <c r="Z32" s="106"/>
      <c r="AA32" s="107"/>
      <c r="AB32" s="110" t="str">
        <f>IF(BrojMjeseci="","",N(UkupniPrimitci)/N(BrojMjeseci))</f>
        <v/>
      </c>
      <c r="AC32" s="111"/>
    </row>
    <row r="33" spans="24:29" ht="16.5" customHeight="1" x14ac:dyDescent="0.25">
      <c r="X33" s="106" t="s">
        <v>405</v>
      </c>
      <c r="Y33" s="106"/>
      <c r="Z33" s="106"/>
      <c r="AA33" s="107"/>
      <c r="AB33" s="108">
        <f>ROUND(N(AB32)*12,2)</f>
        <v>0</v>
      </c>
      <c r="AC33" s="109"/>
    </row>
    <row r="34" spans="24:29" ht="16.5" customHeight="1" x14ac:dyDescent="0.25">
      <c r="X34" s="106" t="s">
        <v>406</v>
      </c>
      <c r="Y34" s="106"/>
      <c r="Z34" s="106"/>
      <c r="AA34" s="107"/>
      <c r="AB34" s="112">
        <f>MATCH(N(AB33),UkupniPrimitciOd,1)</f>
        <v>1</v>
      </c>
      <c r="AC34" s="113"/>
    </row>
    <row r="35" spans="24:29" ht="16.5" customHeight="1" x14ac:dyDescent="0.25">
      <c r="X35" s="106" t="s">
        <v>407</v>
      </c>
      <c r="Y35" s="106"/>
      <c r="Z35" s="106"/>
      <c r="AA35" s="107"/>
      <c r="AB35" s="108" cm="1">
        <f t="array" ref="AB35">INDEX(GodisnjiPausal,N(AB34))</f>
        <v>169.22</v>
      </c>
      <c r="AC35" s="109"/>
    </row>
    <row r="36" spans="24:29" ht="16.5" customHeight="1" x14ac:dyDescent="0.25">
      <c r="X36" s="106" t="s">
        <v>409</v>
      </c>
      <c r="Y36" s="106"/>
      <c r="Z36" s="106"/>
      <c r="AA36" s="107"/>
      <c r="AB36" s="108" cm="1">
        <f t="array" ref="AB36">INDEX(GodisnjaOsnovica,N(AB34))</f>
        <v>1692.22</v>
      </c>
      <c r="AC36" s="109"/>
    </row>
    <row r="37" spans="24:29" ht="16.5" customHeight="1" x14ac:dyDescent="0.25">
      <c r="X37" s="106" t="s">
        <v>408</v>
      </c>
      <c r="Y37" s="106"/>
      <c r="Z37" s="106"/>
      <c r="AA37" s="107"/>
      <c r="AB37" s="108">
        <f>N(AB36)/12*N(BrojMjeseci)</f>
        <v>0</v>
      </c>
      <c r="AC37" s="109"/>
    </row>
    <row r="38" spans="24:29" ht="16.5" customHeight="1" x14ac:dyDescent="0.25">
      <c r="X38" s="106" t="s">
        <v>411</v>
      </c>
      <c r="Y38" s="106"/>
      <c r="Z38" s="106"/>
      <c r="AA38" s="107"/>
      <c r="AB38" s="108">
        <f>N(AB35)/12</f>
        <v>14.101666666666667</v>
      </c>
      <c r="AC38" s="109"/>
    </row>
    <row r="39" spans="24:29" ht="16.5" customHeight="1" x14ac:dyDescent="0.25"/>
    <row r="40" spans="24:29" ht="16.5" customHeight="1" x14ac:dyDescent="0.25"/>
    <row r="41" spans="24:29" ht="16.5" customHeight="1" x14ac:dyDescent="0.25">
      <c r="Y41" s="105" t="s">
        <v>440</v>
      </c>
      <c r="Z41" s="3"/>
    </row>
    <row r="42" spans="24:29" ht="16.5" customHeight="1" x14ac:dyDescent="0.25"/>
    <row r="43" spans="24:29" ht="16.5" customHeight="1" x14ac:dyDescent="0.25">
      <c r="X43" s="106" t="s">
        <v>404</v>
      </c>
      <c r="Y43" s="106"/>
      <c r="Z43" s="106"/>
      <c r="AA43" s="107"/>
      <c r="AB43" s="110" t="str">
        <f>IF(BrojMjeseci="","",N(UkupniPrimitci)/N(BrojMjeseci))</f>
        <v/>
      </c>
      <c r="AC43" s="111"/>
    </row>
    <row r="44" spans="24:29" ht="16.5" customHeight="1" x14ac:dyDescent="0.25">
      <c r="X44" s="106" t="s">
        <v>405</v>
      </c>
      <c r="Y44" s="106"/>
      <c r="Z44" s="106"/>
      <c r="AA44" s="107"/>
      <c r="AB44" s="108">
        <f>ROUND(N(AB43)*12,2)</f>
        <v>0</v>
      </c>
      <c r="AC44" s="109"/>
    </row>
    <row r="45" spans="24:29" ht="16.5" customHeight="1" x14ac:dyDescent="0.25">
      <c r="X45" s="106" t="s">
        <v>406</v>
      </c>
      <c r="Y45" s="106"/>
      <c r="Z45" s="106"/>
      <c r="AA45" s="107"/>
      <c r="AB45" s="112">
        <f>MATCH(N(AB44),UkupniPrimitciOdZaVII8,1)</f>
        <v>1</v>
      </c>
      <c r="AC45" s="113"/>
    </row>
    <row r="46" spans="24:29" ht="16.5" customHeight="1" x14ac:dyDescent="0.25">
      <c r="X46" s="106" t="s">
        <v>407</v>
      </c>
      <c r="Y46" s="106"/>
      <c r="Z46" s="106"/>
      <c r="AA46" s="107"/>
      <c r="AB46" s="108" cm="1">
        <f t="array" ref="AB46">INDEX(GodisnjiPausalZaVII8,N(AB45))</f>
        <v>203.4</v>
      </c>
      <c r="AC46" s="109"/>
    </row>
    <row r="47" spans="24:29" ht="16.5" customHeight="1" x14ac:dyDescent="0.25">
      <c r="X47" s="106" t="s">
        <v>411</v>
      </c>
      <c r="Y47" s="106"/>
      <c r="Z47" s="106"/>
      <c r="AA47" s="107"/>
      <c r="AB47" s="108">
        <f>N(AB46)/12</f>
        <v>16.95</v>
      </c>
      <c r="AC47" s="109"/>
    </row>
    <row r="48" spans="24:2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</sheetData>
  <sheetProtection algorithmName="SHA-512" hashValue="PEWFNv4C0zRBP6ANOJbGnEnAyq4KWYwUPkrKsWwKTwIi5cQsUrm07AaeMrS4KV+oJzzHCM7po13G6tSpPW+m1Q==" saltValue="6SLl/AQGrBYS6Mzhd84oQg==" spinCount="100000" sheet="1" objects="1" scenarios="1"/>
  <dataConsolidate/>
  <mergeCells count="85">
    <mergeCell ref="X47:AA47"/>
    <mergeCell ref="AB47:AC47"/>
    <mergeCell ref="X46:AA46"/>
    <mergeCell ref="AB46:AC46"/>
    <mergeCell ref="X43:AA43"/>
    <mergeCell ref="AB43:AC43"/>
    <mergeCell ref="X44:AA44"/>
    <mergeCell ref="AB44:AC44"/>
    <mergeCell ref="X45:AA45"/>
    <mergeCell ref="AB45:AC45"/>
    <mergeCell ref="B3:U3"/>
    <mergeCell ref="B5:U5"/>
    <mergeCell ref="B8:U8"/>
    <mergeCell ref="B15:U15"/>
    <mergeCell ref="B22:U22"/>
    <mergeCell ref="B19:Q19"/>
    <mergeCell ref="B20:Q20"/>
    <mergeCell ref="B21:Q21"/>
    <mergeCell ref="B6:E6"/>
    <mergeCell ref="F6:K6"/>
    <mergeCell ref="L6:U6"/>
    <mergeCell ref="L7:U7"/>
    <mergeCell ref="F7:K7"/>
    <mergeCell ref="B7:E7"/>
    <mergeCell ref="B12:U12"/>
    <mergeCell ref="B11:Q11"/>
    <mergeCell ref="B10:G10"/>
    <mergeCell ref="B9:G9"/>
    <mergeCell ref="H9:U9"/>
    <mergeCell ref="H10:U10"/>
    <mergeCell ref="B16:G16"/>
    <mergeCell ref="P16:U16"/>
    <mergeCell ref="R11:S11"/>
    <mergeCell ref="T11:U11"/>
    <mergeCell ref="H16:O16"/>
    <mergeCell ref="R13:U13"/>
    <mergeCell ref="D32:G32"/>
    <mergeCell ref="Q32:U32"/>
    <mergeCell ref="C24:K24"/>
    <mergeCell ref="C28:Q28"/>
    <mergeCell ref="C29:Q29"/>
    <mergeCell ref="C30:Q30"/>
    <mergeCell ref="R28:U28"/>
    <mergeCell ref="R29:U29"/>
    <mergeCell ref="R30:U30"/>
    <mergeCell ref="R25:U25"/>
    <mergeCell ref="C26:Q26"/>
    <mergeCell ref="C25:Q25"/>
    <mergeCell ref="M32:P32"/>
    <mergeCell ref="H32:L32"/>
    <mergeCell ref="R26:U26"/>
    <mergeCell ref="R27:U27"/>
    <mergeCell ref="C27:Q27"/>
    <mergeCell ref="B13:E13"/>
    <mergeCell ref="F13:I13"/>
    <mergeCell ref="J13:M13"/>
    <mergeCell ref="N13:Q13"/>
    <mergeCell ref="P18:U18"/>
    <mergeCell ref="P17:U17"/>
    <mergeCell ref="R19:T19"/>
    <mergeCell ref="R20:T20"/>
    <mergeCell ref="R23:U23"/>
    <mergeCell ref="B17:G17"/>
    <mergeCell ref="B18:G18"/>
    <mergeCell ref="H17:O17"/>
    <mergeCell ref="H18:O18"/>
    <mergeCell ref="R24:U24"/>
    <mergeCell ref="L24:O24"/>
    <mergeCell ref="P24:Q24"/>
    <mergeCell ref="C23:Q23"/>
    <mergeCell ref="R21:U21"/>
    <mergeCell ref="X32:AA32"/>
    <mergeCell ref="X38:AA38"/>
    <mergeCell ref="AB38:AC38"/>
    <mergeCell ref="AB36:AC36"/>
    <mergeCell ref="AB37:AC37"/>
    <mergeCell ref="X37:AA37"/>
    <mergeCell ref="X36:AA36"/>
    <mergeCell ref="AB32:AC32"/>
    <mergeCell ref="AB33:AC33"/>
    <mergeCell ref="AB34:AC34"/>
    <mergeCell ref="AB35:AC35"/>
    <mergeCell ref="X35:AA35"/>
    <mergeCell ref="X34:AA34"/>
    <mergeCell ref="X33:AA33"/>
  </mergeCells>
  <dataValidations count="2">
    <dataValidation type="list" allowBlank="1" showInputMessage="1" showErrorMessage="1" sqref="L24" xr:uid="{00000000-0002-0000-0800-000000000000}">
      <formula1>PrirezMjesto</formula1>
    </dataValidation>
    <dataValidation type="list" showInputMessage="1" showErrorMessage="1" sqref="T11:U11" xr:uid="{06BCBF39-A585-4882-AD5A-0FA4B5FC8569}">
      <formula1>DaNe</formula1>
    </dataValidation>
  </dataValidations>
  <hyperlinks>
    <hyperlink ref="H32:L32" r:id="rId1" display="rrif.hr" xr:uid="{AB5A6DF1-B72E-41A6-8C39-C911C229D18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77D7-8CDA-4651-83A2-E3AAB519E1A6}">
  <dimension ref="B1:M36"/>
  <sheetViews>
    <sheetView workbookViewId="0"/>
  </sheetViews>
  <sheetFormatPr defaultRowHeight="15" x14ac:dyDescent="0.25"/>
  <cols>
    <col min="1" max="1" width="4.5703125" style="3" customWidth="1"/>
    <col min="2" max="3" width="17.140625" style="3" customWidth="1"/>
    <col min="4" max="5" width="22.85546875" style="3" customWidth="1"/>
    <col min="6" max="16384" width="9.140625" style="3"/>
  </cols>
  <sheetData>
    <row r="1" spans="2:13" ht="24" customHeight="1" x14ac:dyDescent="0.25"/>
    <row r="2" spans="2:13" x14ac:dyDescent="0.25">
      <c r="B2" s="182" t="s">
        <v>394</v>
      </c>
      <c r="C2" s="183"/>
      <c r="D2" s="41" t="s">
        <v>412</v>
      </c>
      <c r="E2" s="41" t="s">
        <v>395</v>
      </c>
    </row>
    <row r="3" spans="2:13" x14ac:dyDescent="0.25">
      <c r="B3" s="42" t="s">
        <v>8</v>
      </c>
      <c r="C3" s="43" t="s">
        <v>9</v>
      </c>
      <c r="D3" s="44" t="s">
        <v>413</v>
      </c>
      <c r="E3" s="44" t="s">
        <v>396</v>
      </c>
    </row>
    <row r="4" spans="2:13" x14ac:dyDescent="0.25">
      <c r="B4" s="96">
        <v>0</v>
      </c>
      <c r="C4" s="97">
        <v>11281.44</v>
      </c>
      <c r="D4" s="98">
        <v>1692.22</v>
      </c>
      <c r="E4" s="98">
        <v>169.22</v>
      </c>
    </row>
    <row r="5" spans="2:13" x14ac:dyDescent="0.25">
      <c r="B5" s="99">
        <v>11281.45</v>
      </c>
      <c r="C5" s="100">
        <v>15263.13</v>
      </c>
      <c r="D5" s="101">
        <v>2289.4699999999998</v>
      </c>
      <c r="E5" s="101">
        <v>228.95</v>
      </c>
    </row>
    <row r="6" spans="2:13" x14ac:dyDescent="0.25">
      <c r="B6" s="99">
        <v>15263.14</v>
      </c>
      <c r="C6" s="100">
        <v>19842.060000000001</v>
      </c>
      <c r="D6" s="101">
        <v>2976.31</v>
      </c>
      <c r="E6" s="101">
        <v>297.63</v>
      </c>
    </row>
    <row r="7" spans="2:13" x14ac:dyDescent="0.25">
      <c r="B7" s="99">
        <v>19842.07</v>
      </c>
      <c r="C7" s="100">
        <v>30526.25</v>
      </c>
      <c r="D7" s="101">
        <v>4578.9399999999996</v>
      </c>
      <c r="E7" s="101">
        <v>457.89</v>
      </c>
    </row>
    <row r="8" spans="2:13" x14ac:dyDescent="0.25">
      <c r="B8" s="102">
        <v>30526.26</v>
      </c>
      <c r="C8" s="103">
        <v>40000</v>
      </c>
      <c r="D8" s="104">
        <v>5972.53</v>
      </c>
      <c r="E8" s="104">
        <v>597.25</v>
      </c>
    </row>
    <row r="10" spans="2:13" ht="45" customHeight="1" x14ac:dyDescent="0.25">
      <c r="B10" s="184" t="s">
        <v>403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2" spans="2:13" ht="30" customHeight="1" x14ac:dyDescent="0.25">
      <c r="B12" s="184" t="s">
        <v>397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4" spans="2:13" ht="45" customHeight="1" x14ac:dyDescent="0.25">
      <c r="B14" s="184" t="s">
        <v>401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</row>
    <row r="16" spans="2:13" ht="30" customHeight="1" x14ac:dyDescent="0.25">
      <c r="B16" s="184" t="s">
        <v>402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</row>
    <row r="18" spans="2:13" ht="63.75" customHeight="1" x14ac:dyDescent="0.25">
      <c r="B18" s="184" t="s">
        <v>441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</row>
    <row r="20" spans="2:13" hidden="1" x14ac:dyDescent="0.25"/>
    <row r="21" spans="2:13" hidden="1" x14ac:dyDescent="0.25">
      <c r="B21" s="105" t="s">
        <v>440</v>
      </c>
    </row>
    <row r="22" spans="2:13" hidden="1" x14ac:dyDescent="0.25"/>
    <row r="23" spans="2:13" hidden="1" x14ac:dyDescent="0.25">
      <c r="B23" s="182" t="s">
        <v>394</v>
      </c>
      <c r="C23" s="183"/>
      <c r="D23" s="41" t="s">
        <v>395</v>
      </c>
    </row>
    <row r="24" spans="2:13" hidden="1" x14ac:dyDescent="0.25">
      <c r="B24" s="42" t="s">
        <v>8</v>
      </c>
      <c r="C24" s="43" t="s">
        <v>9</v>
      </c>
      <c r="D24" s="44" t="s">
        <v>396</v>
      </c>
    </row>
    <row r="25" spans="2:13" hidden="1" x14ac:dyDescent="0.25">
      <c r="B25" s="96">
        <v>0</v>
      </c>
      <c r="C25" s="97">
        <v>11300</v>
      </c>
      <c r="D25" s="98">
        <v>203.4</v>
      </c>
    </row>
    <row r="26" spans="2:13" hidden="1" x14ac:dyDescent="0.25">
      <c r="B26" s="99">
        <v>11300.01</v>
      </c>
      <c r="C26" s="100">
        <v>15300</v>
      </c>
      <c r="D26" s="101">
        <v>275.39999999999998</v>
      </c>
    </row>
    <row r="27" spans="2:13" hidden="1" x14ac:dyDescent="0.25">
      <c r="B27" s="99">
        <v>15300.01</v>
      </c>
      <c r="C27" s="100">
        <v>19900</v>
      </c>
      <c r="D27" s="101">
        <v>358.2</v>
      </c>
    </row>
    <row r="28" spans="2:13" hidden="1" x14ac:dyDescent="0.25">
      <c r="B28" s="99">
        <v>19900.009999999998</v>
      </c>
      <c r="C28" s="100">
        <v>30600</v>
      </c>
      <c r="D28" s="101">
        <v>550.79999999999995</v>
      </c>
    </row>
    <row r="29" spans="2:13" hidden="1" x14ac:dyDescent="0.25">
      <c r="B29" s="102">
        <v>30600.01</v>
      </c>
      <c r="C29" s="103">
        <v>40000</v>
      </c>
      <c r="D29" s="104">
        <v>720</v>
      </c>
    </row>
    <row r="30" spans="2:13" hidden="1" x14ac:dyDescent="0.25"/>
    <row r="36" s="3" customFormat="1" x14ac:dyDescent="0.25"/>
  </sheetData>
  <sheetProtection algorithmName="SHA-512" hashValue="Zg676EQMwjQO4QoH4Iv1gmYB5zTbx9RHzAgZowcAjIzzGN19da6OwLseaxJsy0ZBv8BbCFC/XzOXqORkQHDlNA==" saltValue="XSNMTf7SeaUl8pn4GwfXAQ==" spinCount="100000" sheet="1" objects="1" scenarios="1"/>
  <mergeCells count="7">
    <mergeCell ref="B2:C2"/>
    <mergeCell ref="B18:M18"/>
    <mergeCell ref="B23:C23"/>
    <mergeCell ref="B10:M10"/>
    <mergeCell ref="B12:M12"/>
    <mergeCell ref="B14:M14"/>
    <mergeCell ref="B16:M16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3"/>
  <sheetViews>
    <sheetView tabSelected="1"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2:11" ht="63" customHeight="1" thickBot="1" x14ac:dyDescent="0.3">
      <c r="B2" s="187" t="str">
        <f>"RRIF-ov PO-SD OBRAZAC          ZA "&amp;podaci!E2&amp;". GODINU"</f>
        <v>RRIF-ov PO-SD OBRAZAC          ZA 2023. GODINU</v>
      </c>
      <c r="C2" s="188"/>
      <c r="D2" s="188"/>
      <c r="E2" s="188"/>
      <c r="F2" s="188"/>
      <c r="G2" s="188"/>
      <c r="H2" s="188"/>
      <c r="I2" s="45"/>
      <c r="J2" s="45"/>
      <c r="K2" s="46"/>
    </row>
    <row r="3" spans="2:11" ht="24" customHeight="1" x14ac:dyDescent="0.25"/>
    <row r="4" spans="2:11" ht="30.75" x14ac:dyDescent="0.25">
      <c r="B4" s="190" t="s">
        <v>278</v>
      </c>
      <c r="C4" s="190"/>
      <c r="D4" s="190"/>
      <c r="E4" s="190"/>
      <c r="F4" s="190"/>
      <c r="G4" s="190"/>
      <c r="H4" s="190"/>
      <c r="I4" s="190"/>
      <c r="J4" s="190"/>
      <c r="K4" s="190"/>
    </row>
    <row r="5" spans="2:11" ht="30.75" x14ac:dyDescent="0.25">
      <c r="B5" s="189" t="s">
        <v>279</v>
      </c>
      <c r="C5" s="189"/>
      <c r="D5" s="189"/>
      <c r="E5" s="189"/>
      <c r="F5" s="189"/>
      <c r="G5" s="189"/>
      <c r="H5" s="189"/>
      <c r="I5" s="189"/>
      <c r="J5" s="189"/>
      <c r="K5" s="189"/>
    </row>
    <row r="6" spans="2:11" ht="24" customHeight="1" x14ac:dyDescent="0.25"/>
    <row r="7" spans="2:11" ht="19.149999999999999" customHeight="1" x14ac:dyDescent="0.25">
      <c r="B7" s="47" t="s">
        <v>270</v>
      </c>
    </row>
    <row r="8" spans="2:11" ht="6" customHeight="1" x14ac:dyDescent="0.25"/>
    <row r="9" spans="2:11" ht="19.149999999999999" customHeight="1" x14ac:dyDescent="0.25">
      <c r="B9" s="48" t="s">
        <v>0</v>
      </c>
      <c r="D9" s="1" t="s">
        <v>272</v>
      </c>
    </row>
    <row r="10" spans="2:11" ht="19.149999999999999" customHeight="1" x14ac:dyDescent="0.25">
      <c r="B10" s="48" t="s">
        <v>1</v>
      </c>
      <c r="D10" s="1" t="s">
        <v>284</v>
      </c>
    </row>
    <row r="11" spans="2:11" ht="19.149999999999999" customHeight="1" x14ac:dyDescent="0.25">
      <c r="B11" s="48" t="s">
        <v>2</v>
      </c>
      <c r="D11" s="1" t="s">
        <v>271</v>
      </c>
    </row>
    <row r="12" spans="2:11" ht="19.149999999999999" customHeight="1" x14ac:dyDescent="0.25">
      <c r="B12" s="48" t="s">
        <v>3</v>
      </c>
      <c r="D12" s="1" t="s">
        <v>436</v>
      </c>
    </row>
    <row r="13" spans="2:11" ht="19.149999999999999" customHeight="1" x14ac:dyDescent="0.25">
      <c r="B13" s="48" t="s">
        <v>4</v>
      </c>
      <c r="D13" s="1" t="s">
        <v>290</v>
      </c>
    </row>
    <row r="14" spans="2:11" ht="19.899999999999999" customHeight="1" x14ac:dyDescent="0.25">
      <c r="B14" s="48"/>
    </row>
    <row r="15" spans="2:11" ht="19.149999999999999" customHeight="1" x14ac:dyDescent="0.25">
      <c r="B15" s="2" t="s">
        <v>273</v>
      </c>
      <c r="C15" s="49"/>
      <c r="D15" s="49"/>
    </row>
    <row r="16" spans="2:11" ht="6" customHeight="1" x14ac:dyDescent="0.25">
      <c r="B16" s="49"/>
      <c r="C16" s="49"/>
      <c r="D16" s="49"/>
    </row>
    <row r="17" spans="2:11" ht="19.149999999999999" customHeight="1" x14ac:dyDescent="0.25">
      <c r="B17" s="50" t="s">
        <v>0</v>
      </c>
      <c r="C17" s="49"/>
      <c r="D17" s="49" t="s">
        <v>274</v>
      </c>
    </row>
    <row r="18" spans="2:11" ht="19.149999999999999" customHeight="1" x14ac:dyDescent="0.25">
      <c r="B18" s="50" t="s">
        <v>1</v>
      </c>
      <c r="C18" s="49"/>
      <c r="D18" s="49" t="s">
        <v>275</v>
      </c>
    </row>
    <row r="19" spans="2:11" x14ac:dyDescent="0.25">
      <c r="B19" s="50"/>
      <c r="C19" s="49"/>
      <c r="D19" s="49" t="s">
        <v>276</v>
      </c>
    </row>
    <row r="20" spans="2:11" ht="19.899999999999999" customHeight="1" x14ac:dyDescent="0.25">
      <c r="B20" s="48"/>
    </row>
    <row r="21" spans="2:11" ht="19.149999999999999" customHeight="1" x14ac:dyDescent="0.25">
      <c r="B21" s="47" t="s">
        <v>277</v>
      </c>
    </row>
    <row r="22" spans="2:11" ht="6" customHeight="1" x14ac:dyDescent="0.25"/>
    <row r="23" spans="2:11" ht="19.149999999999999" customHeight="1" x14ac:dyDescent="0.25">
      <c r="B23" s="48" t="s">
        <v>0</v>
      </c>
      <c r="D23" s="1" t="str">
        <f>"U našem časopisu Računovodstvo, revizija i financije broj 12 / "&amp;podaci!E2&amp;" objavljen je članak s"</f>
        <v>U našem časopisu Računovodstvo, revizija i financije broj 12 / 2023 objavljen je članak s</v>
      </c>
    </row>
    <row r="24" spans="2:11" ht="19.149999999999999" customHeight="1" x14ac:dyDescent="0.25">
      <c r="B24" s="48"/>
      <c r="D24" s="1" t="s">
        <v>410</v>
      </c>
    </row>
    <row r="25" spans="2:11" ht="19.149999999999999" customHeight="1" x14ac:dyDescent="0.25">
      <c r="B25" s="48" t="s">
        <v>1</v>
      </c>
      <c r="D25" s="1" t="s">
        <v>438</v>
      </c>
    </row>
    <row r="26" spans="2:11" ht="19.149999999999999" customHeight="1" x14ac:dyDescent="0.25">
      <c r="D26" s="94" t="s">
        <v>439</v>
      </c>
    </row>
    <row r="27" spans="2:11" ht="19.149999999999999" hidden="1" customHeight="1" x14ac:dyDescent="0.25">
      <c r="B27" s="48" t="s">
        <v>2</v>
      </c>
      <c r="D27" s="1" t="s">
        <v>285</v>
      </c>
    </row>
    <row r="28" spans="2:11" ht="19.149999999999999" hidden="1" customHeight="1" x14ac:dyDescent="0.25">
      <c r="B28" s="48"/>
      <c r="D28" s="1" t="s">
        <v>286</v>
      </c>
      <c r="E28" s="191" t="s">
        <v>288</v>
      </c>
      <c r="F28" s="191"/>
      <c r="G28" s="191"/>
      <c r="H28" s="191"/>
      <c r="I28" s="191"/>
      <c r="J28" s="191"/>
      <c r="K28" s="191"/>
    </row>
    <row r="29" spans="2:11" ht="19.149999999999999" hidden="1" customHeight="1" x14ac:dyDescent="0.25">
      <c r="B29" s="48"/>
      <c r="D29" s="1" t="s">
        <v>287</v>
      </c>
    </row>
    <row r="30" spans="2:11" ht="19.149999999999999" hidden="1" customHeight="1" x14ac:dyDescent="0.25">
      <c r="B30" s="48"/>
      <c r="E30" s="191" t="s">
        <v>289</v>
      </c>
      <c r="F30" s="191"/>
      <c r="G30" s="191"/>
      <c r="H30" s="191"/>
      <c r="I30" s="191"/>
      <c r="J30" s="191"/>
      <c r="K30" s="191"/>
    </row>
    <row r="31" spans="2:11" ht="19.149999999999999" customHeight="1" x14ac:dyDescent="0.25">
      <c r="B31" s="48" t="s">
        <v>2</v>
      </c>
      <c r="D31" s="1" t="s">
        <v>280</v>
      </c>
    </row>
    <row r="32" spans="2:11" ht="19.149999999999999" customHeight="1" x14ac:dyDescent="0.25">
      <c r="D32" s="1" t="s">
        <v>344</v>
      </c>
      <c r="I32" s="51" t="s">
        <v>281</v>
      </c>
      <c r="J32" s="51"/>
      <c r="K32" s="51"/>
    </row>
    <row r="33" spans="2:11" ht="24" customHeight="1" x14ac:dyDescent="0.25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sheetProtection algorithmName="SHA-512" hashValue="gGMbZCI/IO6MDeUs3+8XDoY/76Cxn7ScRqL893SQkGapNpAmGs9KB2q0nuLPJQN7bTeWCMgkaCT9++C8uVbWNQ==" saltValue="aluafGFNkd8zgXK635yH1g==" spinCount="100000" sheet="1" objects="1" scenarios="1"/>
  <mergeCells count="7">
    <mergeCell ref="B1:K1"/>
    <mergeCell ref="B33:K33"/>
    <mergeCell ref="B2:H2"/>
    <mergeCell ref="B5:K5"/>
    <mergeCell ref="B4:K4"/>
    <mergeCell ref="E30:K30"/>
    <mergeCell ref="E28:K28"/>
  </mergeCells>
  <hyperlinks>
    <hyperlink ref="B5" r:id="rId1" xr:uid="{00000000-0004-0000-0900-000000000000}"/>
    <hyperlink ref="I32" r:id="rId2" xr:uid="{00000000-0004-0000-0900-000001000000}"/>
    <hyperlink ref="E28" r:id="rId3" xr:uid="{00000000-0004-0000-0900-000002000000}"/>
    <hyperlink ref="E30" r:id="rId4" xr:uid="{00000000-0004-0000-0900-000003000000}"/>
    <hyperlink ref="D26" r:id="rId5" xr:uid="{4D332621-F32A-4FA1-9891-18110B5A7A89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6"/>
  <sheetViews>
    <sheetView topLeftCell="A36" zoomScaleNormal="100" workbookViewId="0">
      <selection activeCell="E2" sqref="E2"/>
    </sheetView>
  </sheetViews>
  <sheetFormatPr defaultColWidth="9.140625" defaultRowHeight="15" x14ac:dyDescent="0.25"/>
  <cols>
    <col min="1" max="1" width="2.85546875" customWidth="1"/>
    <col min="2" max="2" width="5" bestFit="1" customWidth="1"/>
    <col min="3" max="3" width="1.140625" customWidth="1"/>
    <col min="4" max="4" width="25.28515625" bestFit="1" customWidth="1"/>
    <col min="5" max="5" width="9.28515625" bestFit="1" customWidth="1"/>
    <col min="6" max="6" width="2.85546875" customWidth="1"/>
    <col min="7" max="7" width="4.5703125" style="5" customWidth="1"/>
    <col min="8" max="8" width="2.85546875" customWidth="1"/>
    <col min="9" max="9" width="24" bestFit="1" customWidth="1"/>
    <col min="11" max="11" width="2.85546875" customWidth="1"/>
    <col min="12" max="13" width="10.28515625" customWidth="1"/>
  </cols>
  <sheetData>
    <row r="1" spans="2:13" ht="15.75" thickBot="1" x14ac:dyDescent="0.3"/>
    <row r="2" spans="2:13" ht="15.75" thickBot="1" x14ac:dyDescent="0.3">
      <c r="D2" s="32" t="s">
        <v>379</v>
      </c>
      <c r="E2" s="33">
        <v>2023</v>
      </c>
      <c r="G2"/>
    </row>
    <row r="3" spans="2:13" x14ac:dyDescent="0.25">
      <c r="B3" s="20"/>
    </row>
    <row r="4" spans="2:13" x14ac:dyDescent="0.25">
      <c r="B4" s="6">
        <v>1</v>
      </c>
      <c r="C4" s="7"/>
      <c r="D4" s="7" t="s">
        <v>267</v>
      </c>
      <c r="E4" s="8">
        <v>0</v>
      </c>
      <c r="F4" s="7"/>
      <c r="G4" s="9" t="s">
        <v>269</v>
      </c>
      <c r="I4" t="s">
        <v>292</v>
      </c>
      <c r="J4" s="13">
        <v>0.05</v>
      </c>
      <c r="L4" t="str">
        <f>IF(D4=I4,"ok","RAZLIKA")</f>
        <v>RAZLIKA</v>
      </c>
      <c r="M4" t="str">
        <f>IF(E4=J4,"ok","RAZLIKA")</f>
        <v>RAZLIKA</v>
      </c>
    </row>
    <row r="5" spans="2:13" x14ac:dyDescent="0.25">
      <c r="B5" s="10">
        <f>B4+1</f>
        <v>2</v>
      </c>
      <c r="C5" s="11"/>
      <c r="D5" s="21" t="s">
        <v>269</v>
      </c>
      <c r="E5" s="22">
        <v>0</v>
      </c>
      <c r="F5" s="11"/>
      <c r="G5" s="12" t="s">
        <v>269</v>
      </c>
    </row>
    <row r="6" spans="2:13" x14ac:dyDescent="0.25">
      <c r="B6" s="10">
        <f t="shared" ref="B6:B75" si="0">B5+1</f>
        <v>3</v>
      </c>
      <c r="C6" s="11"/>
      <c r="D6" s="21" t="s">
        <v>11</v>
      </c>
      <c r="E6" s="22">
        <v>0.18</v>
      </c>
      <c r="F6" s="11"/>
      <c r="G6" s="12" t="s">
        <v>269</v>
      </c>
      <c r="I6" t="s">
        <v>11</v>
      </c>
      <c r="J6" s="22">
        <v>0.18</v>
      </c>
      <c r="L6" t="str">
        <f>IF(D6=I6,"ok","RAZLIKA")</f>
        <v>ok</v>
      </c>
      <c r="M6" t="str">
        <f>IF(E6=J6,"ok","RAZLIKA")</f>
        <v>ok</v>
      </c>
    </row>
    <row r="7" spans="2:13" x14ac:dyDescent="0.25">
      <c r="B7" s="10">
        <f t="shared" si="0"/>
        <v>4</v>
      </c>
      <c r="C7" s="11"/>
      <c r="D7" s="21" t="s">
        <v>222</v>
      </c>
      <c r="E7" s="22">
        <v>0.15</v>
      </c>
      <c r="F7" s="11"/>
      <c r="G7" s="12" t="s">
        <v>269</v>
      </c>
      <c r="I7" t="s">
        <v>222</v>
      </c>
      <c r="J7" s="22">
        <v>0.15</v>
      </c>
      <c r="L7" t="str">
        <f t="shared" ref="L7:L9" si="1">IF(D7=I7,"ok","RAZLIKA")</f>
        <v>ok</v>
      </c>
      <c r="M7" t="str">
        <f t="shared" ref="M7:M9" si="2">IF(E7=J7,"ok","RAZLIKA")</f>
        <v>ok</v>
      </c>
    </row>
    <row r="8" spans="2:13" x14ac:dyDescent="0.25">
      <c r="B8" s="10">
        <f t="shared" si="0"/>
        <v>5</v>
      </c>
      <c r="C8" s="11"/>
      <c r="D8" s="21" t="s">
        <v>99</v>
      </c>
      <c r="E8" s="13">
        <v>0.13</v>
      </c>
      <c r="F8" s="11"/>
      <c r="G8" s="12" t="s">
        <v>269</v>
      </c>
      <c r="I8" t="s">
        <v>99</v>
      </c>
      <c r="J8" s="13">
        <v>0.13</v>
      </c>
      <c r="L8" t="str">
        <f t="shared" si="1"/>
        <v>ok</v>
      </c>
      <c r="M8" t="str">
        <f t="shared" si="2"/>
        <v>ok</v>
      </c>
    </row>
    <row r="9" spans="2:13" x14ac:dyDescent="0.25">
      <c r="B9" s="10">
        <f t="shared" si="0"/>
        <v>6</v>
      </c>
      <c r="C9" s="11"/>
      <c r="D9" s="21" t="s">
        <v>12</v>
      </c>
      <c r="E9" s="22">
        <v>0.13</v>
      </c>
      <c r="F9" s="11"/>
      <c r="G9" s="12" t="s">
        <v>269</v>
      </c>
      <c r="I9" t="s">
        <v>12</v>
      </c>
      <c r="J9" s="22">
        <v>0.13</v>
      </c>
      <c r="L9" t="str">
        <f t="shared" si="1"/>
        <v>ok</v>
      </c>
      <c r="M9" t="str">
        <f t="shared" si="2"/>
        <v>ok</v>
      </c>
    </row>
    <row r="10" spans="2:13" x14ac:dyDescent="0.25">
      <c r="B10" s="10">
        <f t="shared" si="0"/>
        <v>7</v>
      </c>
      <c r="C10" s="11"/>
      <c r="D10" s="21" t="s">
        <v>269</v>
      </c>
      <c r="E10" s="22">
        <v>0</v>
      </c>
      <c r="F10" s="11"/>
      <c r="G10" s="12" t="s">
        <v>269</v>
      </c>
      <c r="I10" t="s">
        <v>269</v>
      </c>
      <c r="J10">
        <v>0</v>
      </c>
    </row>
    <row r="11" spans="2:13" x14ac:dyDescent="0.25">
      <c r="B11" s="10">
        <f t="shared" si="0"/>
        <v>8</v>
      </c>
      <c r="C11" s="11"/>
      <c r="D11" s="21" t="s">
        <v>179</v>
      </c>
      <c r="E11" s="22">
        <v>0.08</v>
      </c>
      <c r="F11" s="11"/>
      <c r="G11" s="12" t="s">
        <v>269</v>
      </c>
      <c r="I11" t="s">
        <v>179</v>
      </c>
      <c r="J11" s="13">
        <v>0.08</v>
      </c>
      <c r="L11" t="str">
        <f t="shared" ref="L11" si="3">IF(D11=I11,"ok","RAZLIKA")</f>
        <v>ok</v>
      </c>
      <c r="M11" t="str">
        <f t="shared" ref="M11" si="4">IF(E11=J11,"ok","RAZLIKA")</f>
        <v>ok</v>
      </c>
    </row>
    <row r="12" spans="2:13" x14ac:dyDescent="0.25">
      <c r="B12" s="10">
        <f t="shared" si="0"/>
        <v>9</v>
      </c>
      <c r="C12" s="11"/>
      <c r="D12" s="21" t="s">
        <v>428</v>
      </c>
      <c r="E12" s="22">
        <v>0</v>
      </c>
      <c r="F12" s="11"/>
      <c r="G12" s="12"/>
      <c r="I12" t="s">
        <v>428</v>
      </c>
      <c r="J12" s="13">
        <v>0</v>
      </c>
      <c r="L12" t="str">
        <f t="shared" ref="L12:L62" si="5">IF(D12=I12,"ok","RAZLIKA")</f>
        <v>ok</v>
      </c>
      <c r="M12" t="str">
        <f t="shared" ref="M12:M62" si="6">IF(E12=J12,"ok","RAZLIKA")</f>
        <v>ok</v>
      </c>
    </row>
    <row r="13" spans="2:13" x14ac:dyDescent="0.25">
      <c r="B13" s="10">
        <f t="shared" si="0"/>
        <v>10</v>
      </c>
      <c r="C13" s="11"/>
      <c r="D13" s="21" t="s">
        <v>319</v>
      </c>
      <c r="E13" s="22">
        <v>0.05</v>
      </c>
      <c r="F13" s="11"/>
      <c r="G13" s="12" t="s">
        <v>269</v>
      </c>
      <c r="I13" t="s">
        <v>319</v>
      </c>
      <c r="J13" s="13">
        <v>0.05</v>
      </c>
      <c r="L13" t="str">
        <f t="shared" si="5"/>
        <v>ok</v>
      </c>
      <c r="M13" t="str">
        <f t="shared" si="6"/>
        <v>ok</v>
      </c>
    </row>
    <row r="14" spans="2:13" x14ac:dyDescent="0.25">
      <c r="B14" s="10">
        <f t="shared" si="0"/>
        <v>11</v>
      </c>
      <c r="C14" s="11"/>
      <c r="D14" s="21" t="s">
        <v>251</v>
      </c>
      <c r="E14" s="22">
        <v>0.01</v>
      </c>
      <c r="F14" s="11"/>
      <c r="G14" s="12" t="s">
        <v>269</v>
      </c>
      <c r="I14" t="s">
        <v>251</v>
      </c>
      <c r="J14" s="13">
        <v>0.01</v>
      </c>
      <c r="L14" t="str">
        <f t="shared" si="5"/>
        <v>ok</v>
      </c>
      <c r="M14" t="str">
        <f t="shared" si="6"/>
        <v>ok</v>
      </c>
    </row>
    <row r="15" spans="2:13" x14ac:dyDescent="0.25">
      <c r="B15" s="10">
        <f t="shared" si="0"/>
        <v>12</v>
      </c>
      <c r="C15" s="11"/>
      <c r="D15" s="21" t="s">
        <v>244</v>
      </c>
      <c r="E15" s="22">
        <v>0.05</v>
      </c>
      <c r="F15" s="11"/>
      <c r="G15" s="12" t="s">
        <v>269</v>
      </c>
      <c r="I15" t="s">
        <v>244</v>
      </c>
      <c r="J15" s="13">
        <v>0.05</v>
      </c>
      <c r="L15" t="str">
        <f t="shared" si="5"/>
        <v>ok</v>
      </c>
      <c r="M15" t="str">
        <f t="shared" si="6"/>
        <v>ok</v>
      </c>
    </row>
    <row r="16" spans="2:13" x14ac:dyDescent="0.25">
      <c r="B16" s="10">
        <f t="shared" si="0"/>
        <v>13</v>
      </c>
      <c r="C16" s="11"/>
      <c r="D16" s="21" t="s">
        <v>30</v>
      </c>
      <c r="E16" s="22">
        <v>0.03</v>
      </c>
      <c r="F16" s="11"/>
      <c r="G16" s="12" t="s">
        <v>269</v>
      </c>
      <c r="I16" t="s">
        <v>30</v>
      </c>
      <c r="J16" s="13">
        <v>0.03</v>
      </c>
      <c r="L16" t="str">
        <f t="shared" si="5"/>
        <v>ok</v>
      </c>
      <c r="M16" t="str">
        <f t="shared" si="6"/>
        <v>ok</v>
      </c>
    </row>
    <row r="17" spans="2:13" x14ac:dyDescent="0.25">
      <c r="B17" s="10">
        <f t="shared" si="0"/>
        <v>14</v>
      </c>
      <c r="C17" s="11"/>
      <c r="D17" s="21" t="s">
        <v>64</v>
      </c>
      <c r="E17" s="22">
        <v>0.1</v>
      </c>
      <c r="F17" s="11"/>
      <c r="G17" s="12" t="s">
        <v>269</v>
      </c>
      <c r="I17" t="s">
        <v>64</v>
      </c>
      <c r="J17" s="13">
        <v>0.1</v>
      </c>
      <c r="L17" t="str">
        <f t="shared" si="5"/>
        <v>ok</v>
      </c>
      <c r="M17" t="str">
        <f t="shared" si="6"/>
        <v>ok</v>
      </c>
    </row>
    <row r="18" spans="2:13" x14ac:dyDescent="0.25">
      <c r="B18" s="10">
        <f t="shared" si="0"/>
        <v>15</v>
      </c>
      <c r="C18" s="11"/>
      <c r="D18" s="21" t="s">
        <v>138</v>
      </c>
      <c r="E18" s="22">
        <v>0.05</v>
      </c>
      <c r="F18" s="11"/>
      <c r="G18" s="12" t="s">
        <v>269</v>
      </c>
      <c r="I18" t="s">
        <v>138</v>
      </c>
      <c r="J18" s="13">
        <v>0.05</v>
      </c>
      <c r="L18" t="str">
        <f t="shared" si="5"/>
        <v>ok</v>
      </c>
      <c r="M18" t="str">
        <f t="shared" si="6"/>
        <v>ok</v>
      </c>
    </row>
    <row r="19" spans="2:13" x14ac:dyDescent="0.25">
      <c r="B19" s="10">
        <f t="shared" si="0"/>
        <v>16</v>
      </c>
      <c r="C19" s="11"/>
      <c r="D19" s="21" t="s">
        <v>266</v>
      </c>
      <c r="E19" s="22">
        <v>0</v>
      </c>
      <c r="F19" s="11"/>
      <c r="G19" s="12" t="s">
        <v>269</v>
      </c>
      <c r="I19" t="s">
        <v>266</v>
      </c>
      <c r="J19" s="13">
        <v>0</v>
      </c>
      <c r="L19" t="str">
        <f t="shared" si="5"/>
        <v>ok</v>
      </c>
      <c r="M19" t="str">
        <f t="shared" si="6"/>
        <v>ok</v>
      </c>
    </row>
    <row r="20" spans="2:13" x14ac:dyDescent="0.25">
      <c r="B20" s="10">
        <f t="shared" si="0"/>
        <v>17</v>
      </c>
      <c r="C20" s="11"/>
      <c r="D20" s="21" t="s">
        <v>157</v>
      </c>
      <c r="E20" s="13">
        <v>7.0000000000000007E-2</v>
      </c>
      <c r="F20" s="11"/>
      <c r="G20" s="12" t="s">
        <v>269</v>
      </c>
      <c r="I20" t="s">
        <v>157</v>
      </c>
      <c r="J20" s="13">
        <v>7.0000000000000007E-2</v>
      </c>
      <c r="L20" t="str">
        <f t="shared" si="5"/>
        <v>ok</v>
      </c>
      <c r="M20" t="str">
        <f t="shared" si="6"/>
        <v>ok</v>
      </c>
    </row>
    <row r="21" spans="2:13" x14ac:dyDescent="0.25">
      <c r="B21" s="10">
        <f t="shared" si="0"/>
        <v>18</v>
      </c>
      <c r="C21" s="11"/>
      <c r="D21" s="21" t="s">
        <v>134</v>
      </c>
      <c r="E21" s="22">
        <v>0.05</v>
      </c>
      <c r="F21" s="11"/>
      <c r="G21" s="12" t="s">
        <v>269</v>
      </c>
      <c r="I21" t="s">
        <v>134</v>
      </c>
      <c r="J21" s="13">
        <v>0.05</v>
      </c>
      <c r="L21" t="str">
        <f t="shared" si="5"/>
        <v>ok</v>
      </c>
      <c r="M21" t="str">
        <f t="shared" si="6"/>
        <v>ok</v>
      </c>
    </row>
    <row r="22" spans="2:13" x14ac:dyDescent="0.25">
      <c r="B22" s="10">
        <f t="shared" si="0"/>
        <v>19</v>
      </c>
      <c r="C22" s="11"/>
      <c r="D22" s="21" t="s">
        <v>77</v>
      </c>
      <c r="E22" s="22">
        <v>7.0000000000000007E-2</v>
      </c>
      <c r="F22" s="11"/>
      <c r="G22" s="12" t="s">
        <v>269</v>
      </c>
      <c r="I22" t="s">
        <v>77</v>
      </c>
      <c r="J22" s="13">
        <v>7.0000000000000007E-2</v>
      </c>
      <c r="L22" t="str">
        <f t="shared" si="5"/>
        <v>ok</v>
      </c>
      <c r="M22" t="str">
        <f t="shared" si="6"/>
        <v>ok</v>
      </c>
    </row>
    <row r="23" spans="2:13" x14ac:dyDescent="0.25">
      <c r="B23" s="10">
        <f t="shared" si="0"/>
        <v>20</v>
      </c>
      <c r="C23" s="11"/>
      <c r="D23" s="21" t="s">
        <v>171</v>
      </c>
      <c r="E23" s="22">
        <v>0.1</v>
      </c>
      <c r="F23" s="11"/>
      <c r="G23" s="12" t="s">
        <v>269</v>
      </c>
      <c r="I23" t="s">
        <v>171</v>
      </c>
      <c r="J23" s="13">
        <v>0.1</v>
      </c>
      <c r="L23" t="str">
        <f t="shared" si="5"/>
        <v>ok</v>
      </c>
      <c r="M23" t="str">
        <f t="shared" si="6"/>
        <v>ok</v>
      </c>
    </row>
    <row r="24" spans="2:13" x14ac:dyDescent="0.25">
      <c r="B24" s="10">
        <f t="shared" si="0"/>
        <v>21</v>
      </c>
      <c r="C24" s="11"/>
      <c r="D24" s="21" t="s">
        <v>139</v>
      </c>
      <c r="E24" s="22">
        <v>0.05</v>
      </c>
      <c r="F24" s="11"/>
      <c r="G24" s="12" t="s">
        <v>269</v>
      </c>
      <c r="I24" t="s">
        <v>139</v>
      </c>
      <c r="J24" s="13">
        <v>0.05</v>
      </c>
      <c r="L24" t="str">
        <f t="shared" si="5"/>
        <v>ok</v>
      </c>
      <c r="M24" t="str">
        <f t="shared" si="6"/>
        <v>ok</v>
      </c>
    </row>
    <row r="25" spans="2:13" x14ac:dyDescent="0.25">
      <c r="B25" s="10">
        <f t="shared" si="0"/>
        <v>22</v>
      </c>
      <c r="C25" s="11"/>
      <c r="D25" s="21" t="s">
        <v>311</v>
      </c>
      <c r="E25" s="22">
        <v>0.12</v>
      </c>
      <c r="F25" s="11"/>
      <c r="G25" s="12" t="s">
        <v>269</v>
      </c>
      <c r="I25" t="s">
        <v>311</v>
      </c>
      <c r="J25" s="13">
        <v>0.12</v>
      </c>
      <c r="L25" t="str">
        <f t="shared" si="5"/>
        <v>ok</v>
      </c>
      <c r="M25" t="str">
        <f t="shared" si="6"/>
        <v>ok</v>
      </c>
    </row>
    <row r="26" spans="2:13" x14ac:dyDescent="0.25">
      <c r="B26" s="10">
        <f t="shared" si="0"/>
        <v>23</v>
      </c>
      <c r="C26" s="11"/>
      <c r="D26" s="21" t="s">
        <v>165</v>
      </c>
      <c r="E26" s="22">
        <v>0.04</v>
      </c>
      <c r="F26" s="11"/>
      <c r="G26" s="12" t="s">
        <v>269</v>
      </c>
      <c r="I26" t="s">
        <v>165</v>
      </c>
      <c r="J26" s="13">
        <v>0.04</v>
      </c>
      <c r="L26" t="str">
        <f t="shared" si="5"/>
        <v>ok</v>
      </c>
      <c r="M26" t="str">
        <f t="shared" si="6"/>
        <v>ok</v>
      </c>
    </row>
    <row r="27" spans="2:13" x14ac:dyDescent="0.25">
      <c r="B27" s="10">
        <f t="shared" si="0"/>
        <v>24</v>
      </c>
      <c r="C27" s="11"/>
      <c r="D27" s="21" t="s">
        <v>38</v>
      </c>
      <c r="E27" s="22">
        <v>0.1</v>
      </c>
      <c r="F27" s="11"/>
      <c r="G27" s="12" t="s">
        <v>269</v>
      </c>
      <c r="I27" t="s">
        <v>38</v>
      </c>
      <c r="J27" s="13">
        <v>0.1</v>
      </c>
      <c r="L27" t="str">
        <f t="shared" si="5"/>
        <v>ok</v>
      </c>
      <c r="M27" t="str">
        <f t="shared" si="6"/>
        <v>ok</v>
      </c>
    </row>
    <row r="28" spans="2:13" x14ac:dyDescent="0.25">
      <c r="B28" s="10">
        <f t="shared" si="0"/>
        <v>25</v>
      </c>
      <c r="C28" s="11"/>
      <c r="D28" s="21" t="s">
        <v>158</v>
      </c>
      <c r="E28" s="22">
        <v>0.03</v>
      </c>
      <c r="F28" s="11"/>
      <c r="G28" s="12" t="s">
        <v>269</v>
      </c>
      <c r="I28" t="s">
        <v>158</v>
      </c>
      <c r="J28" s="13">
        <v>0.03</v>
      </c>
      <c r="L28" t="str">
        <f t="shared" si="5"/>
        <v>ok</v>
      </c>
      <c r="M28" t="str">
        <f t="shared" si="6"/>
        <v>ok</v>
      </c>
    </row>
    <row r="29" spans="2:13" x14ac:dyDescent="0.25">
      <c r="B29" s="10">
        <f t="shared" si="0"/>
        <v>26</v>
      </c>
      <c r="C29" s="11"/>
      <c r="D29" s="21" t="s">
        <v>84</v>
      </c>
      <c r="E29" s="13">
        <v>0</v>
      </c>
      <c r="F29" s="11"/>
      <c r="G29" s="12" t="s">
        <v>269</v>
      </c>
      <c r="I29" t="s">
        <v>84</v>
      </c>
      <c r="J29" s="13">
        <v>0</v>
      </c>
      <c r="L29" t="str">
        <f t="shared" si="5"/>
        <v>ok</v>
      </c>
      <c r="M29" t="str">
        <f t="shared" si="6"/>
        <v>ok</v>
      </c>
    </row>
    <row r="30" spans="2:13" x14ac:dyDescent="0.25">
      <c r="B30" s="10">
        <f t="shared" si="0"/>
        <v>27</v>
      </c>
      <c r="C30" s="11"/>
      <c r="D30" s="21" t="s">
        <v>259</v>
      </c>
      <c r="E30" s="22">
        <v>0.1</v>
      </c>
      <c r="F30" s="11"/>
      <c r="G30" s="12" t="s">
        <v>269</v>
      </c>
      <c r="I30" t="s">
        <v>259</v>
      </c>
      <c r="J30" s="13">
        <v>0.1</v>
      </c>
      <c r="L30" t="str">
        <f t="shared" si="5"/>
        <v>ok</v>
      </c>
      <c r="M30" t="str">
        <f t="shared" si="6"/>
        <v>ok</v>
      </c>
    </row>
    <row r="31" spans="2:13" x14ac:dyDescent="0.25">
      <c r="B31" s="10">
        <f t="shared" si="0"/>
        <v>28</v>
      </c>
      <c r="C31" s="11"/>
      <c r="D31" s="21" t="s">
        <v>195</v>
      </c>
      <c r="E31" s="22">
        <v>0.1</v>
      </c>
      <c r="F31" s="11"/>
      <c r="G31" s="12" t="s">
        <v>269</v>
      </c>
      <c r="I31" t="s">
        <v>195</v>
      </c>
      <c r="J31" s="13">
        <v>0.1</v>
      </c>
      <c r="L31" t="str">
        <f t="shared" si="5"/>
        <v>ok</v>
      </c>
      <c r="M31" t="str">
        <f t="shared" si="6"/>
        <v>ok</v>
      </c>
    </row>
    <row r="32" spans="2:13" x14ac:dyDescent="0.25">
      <c r="B32" s="10">
        <f t="shared" si="0"/>
        <v>29</v>
      </c>
      <c r="C32" s="11"/>
      <c r="D32" s="21" t="s">
        <v>185</v>
      </c>
      <c r="E32" s="13">
        <v>0.06</v>
      </c>
      <c r="F32" s="11"/>
      <c r="G32" s="12" t="s">
        <v>269</v>
      </c>
      <c r="I32" t="s">
        <v>185</v>
      </c>
      <c r="J32" s="13">
        <v>0.06</v>
      </c>
      <c r="L32" t="str">
        <f t="shared" si="5"/>
        <v>ok</v>
      </c>
      <c r="M32" t="str">
        <f t="shared" si="6"/>
        <v>ok</v>
      </c>
    </row>
    <row r="33" spans="2:13" x14ac:dyDescent="0.25">
      <c r="B33" s="10">
        <f t="shared" si="0"/>
        <v>30</v>
      </c>
      <c r="C33" s="11"/>
      <c r="D33" s="21" t="s">
        <v>190</v>
      </c>
      <c r="E33" s="13">
        <v>0</v>
      </c>
      <c r="F33" s="11"/>
      <c r="G33" s="12" t="s">
        <v>269</v>
      </c>
      <c r="I33" t="s">
        <v>190</v>
      </c>
      <c r="J33" s="13">
        <v>0</v>
      </c>
      <c r="L33" t="str">
        <f t="shared" si="5"/>
        <v>ok</v>
      </c>
      <c r="M33" t="str">
        <f t="shared" si="6"/>
        <v>ok</v>
      </c>
    </row>
    <row r="34" spans="2:13" x14ac:dyDescent="0.25">
      <c r="B34" s="10">
        <f t="shared" si="0"/>
        <v>31</v>
      </c>
      <c r="C34" s="11"/>
      <c r="D34" s="21" t="s">
        <v>18</v>
      </c>
      <c r="E34" s="22">
        <v>0.03</v>
      </c>
      <c r="F34" s="11"/>
      <c r="G34" s="12" t="s">
        <v>269</v>
      </c>
      <c r="I34" t="s">
        <v>18</v>
      </c>
      <c r="J34" s="13">
        <v>0.03</v>
      </c>
      <c r="L34" t="str">
        <f t="shared" si="5"/>
        <v>ok</v>
      </c>
      <c r="M34" t="str">
        <f t="shared" si="6"/>
        <v>ok</v>
      </c>
    </row>
    <row r="35" spans="2:13" x14ac:dyDescent="0.25">
      <c r="B35" s="10">
        <f t="shared" si="0"/>
        <v>32</v>
      </c>
      <c r="C35" s="11"/>
      <c r="D35" s="21" t="s">
        <v>39</v>
      </c>
      <c r="E35" s="22">
        <v>0.1</v>
      </c>
      <c r="F35" s="11"/>
      <c r="G35" s="12" t="s">
        <v>269</v>
      </c>
      <c r="I35" t="s">
        <v>39</v>
      </c>
      <c r="J35" s="13">
        <v>0.1</v>
      </c>
      <c r="L35" t="str">
        <f t="shared" si="5"/>
        <v>ok</v>
      </c>
      <c r="M35" t="str">
        <f t="shared" si="6"/>
        <v>ok</v>
      </c>
    </row>
    <row r="36" spans="2:13" x14ac:dyDescent="0.25">
      <c r="B36" s="10">
        <f t="shared" si="0"/>
        <v>33</v>
      </c>
      <c r="C36" s="11"/>
      <c r="D36" s="21" t="s">
        <v>210</v>
      </c>
      <c r="E36" s="22">
        <v>0.05</v>
      </c>
      <c r="F36" s="11"/>
      <c r="G36" s="12" t="s">
        <v>269</v>
      </c>
      <c r="I36" t="s">
        <v>210</v>
      </c>
      <c r="J36" s="13">
        <v>0.05</v>
      </c>
      <c r="L36" t="str">
        <f t="shared" si="5"/>
        <v>ok</v>
      </c>
      <c r="M36" t="str">
        <f t="shared" si="6"/>
        <v>ok</v>
      </c>
    </row>
    <row r="37" spans="2:13" x14ac:dyDescent="0.25">
      <c r="B37" s="10">
        <f t="shared" si="0"/>
        <v>34</v>
      </c>
      <c r="C37" s="11"/>
      <c r="D37" s="21" t="s">
        <v>111</v>
      </c>
      <c r="E37" s="22">
        <v>0.05</v>
      </c>
      <c r="F37" s="11"/>
      <c r="G37" s="12" t="s">
        <v>269</v>
      </c>
      <c r="I37" t="s">
        <v>111</v>
      </c>
      <c r="J37" s="13">
        <v>0.05</v>
      </c>
      <c r="L37" t="str">
        <f t="shared" si="5"/>
        <v>ok</v>
      </c>
      <c r="M37" t="str">
        <f t="shared" si="6"/>
        <v>ok</v>
      </c>
    </row>
    <row r="38" spans="2:13" x14ac:dyDescent="0.25">
      <c r="B38" s="10">
        <f t="shared" si="0"/>
        <v>35</v>
      </c>
      <c r="C38" s="11"/>
      <c r="D38" s="21" t="s">
        <v>73</v>
      </c>
      <c r="E38" s="22">
        <v>0.1</v>
      </c>
      <c r="F38" s="11"/>
      <c r="G38" s="12" t="s">
        <v>269</v>
      </c>
      <c r="I38" t="s">
        <v>73</v>
      </c>
      <c r="J38" s="13">
        <v>0.1</v>
      </c>
      <c r="L38" t="str">
        <f t="shared" si="5"/>
        <v>ok</v>
      </c>
      <c r="M38" t="str">
        <f t="shared" si="6"/>
        <v>ok</v>
      </c>
    </row>
    <row r="39" spans="2:13" x14ac:dyDescent="0.25">
      <c r="B39" s="10">
        <f t="shared" si="0"/>
        <v>36</v>
      </c>
      <c r="C39" s="11"/>
      <c r="D39" s="21" t="s">
        <v>291</v>
      </c>
      <c r="E39" s="22">
        <v>0.03</v>
      </c>
      <c r="F39" s="11"/>
      <c r="G39" s="12" t="s">
        <v>269</v>
      </c>
      <c r="I39" t="s">
        <v>291</v>
      </c>
      <c r="J39" s="13">
        <v>0.03</v>
      </c>
      <c r="L39" t="str">
        <f t="shared" si="5"/>
        <v>ok</v>
      </c>
      <c r="M39" t="str">
        <f t="shared" si="6"/>
        <v>ok</v>
      </c>
    </row>
    <row r="40" spans="2:13" x14ac:dyDescent="0.25">
      <c r="B40" s="10">
        <f t="shared" si="0"/>
        <v>37</v>
      </c>
      <c r="C40" s="11"/>
      <c r="D40" s="21" t="s">
        <v>106</v>
      </c>
      <c r="E40" s="22">
        <v>0.1</v>
      </c>
      <c r="F40" s="11"/>
      <c r="G40" s="12" t="s">
        <v>269</v>
      </c>
      <c r="I40" t="s">
        <v>106</v>
      </c>
      <c r="J40" s="13">
        <v>0.1</v>
      </c>
      <c r="L40" t="str">
        <f t="shared" si="5"/>
        <v>ok</v>
      </c>
      <c r="M40" t="str">
        <f t="shared" si="6"/>
        <v>ok</v>
      </c>
    </row>
    <row r="41" spans="2:13" x14ac:dyDescent="0.25">
      <c r="B41" s="10">
        <f t="shared" si="0"/>
        <v>38</v>
      </c>
      <c r="C41" s="11"/>
      <c r="D41" s="21" t="s">
        <v>127</v>
      </c>
      <c r="E41" s="22">
        <v>0.1</v>
      </c>
      <c r="F41" s="11"/>
      <c r="G41" s="12" t="s">
        <v>269</v>
      </c>
      <c r="I41" t="s">
        <v>127</v>
      </c>
      <c r="J41" s="13">
        <v>0.1</v>
      </c>
      <c r="L41" t="str">
        <f t="shared" si="5"/>
        <v>ok</v>
      </c>
      <c r="M41" t="str">
        <f t="shared" si="6"/>
        <v>ok</v>
      </c>
    </row>
    <row r="42" spans="2:13" x14ac:dyDescent="0.25">
      <c r="B42" s="10">
        <f t="shared" si="0"/>
        <v>39</v>
      </c>
      <c r="C42" s="11"/>
      <c r="D42" s="21" t="s">
        <v>228</v>
      </c>
      <c r="E42" s="22">
        <v>0.06</v>
      </c>
      <c r="F42" s="11"/>
      <c r="G42" s="12" t="s">
        <v>269</v>
      </c>
      <c r="I42" t="s">
        <v>228</v>
      </c>
      <c r="J42" s="13">
        <v>0.06</v>
      </c>
      <c r="L42" t="str">
        <f t="shared" si="5"/>
        <v>ok</v>
      </c>
      <c r="M42" t="str">
        <f t="shared" si="6"/>
        <v>ok</v>
      </c>
    </row>
    <row r="43" spans="2:13" x14ac:dyDescent="0.25">
      <c r="B43" s="10">
        <f t="shared" si="0"/>
        <v>40</v>
      </c>
      <c r="C43" s="11"/>
      <c r="D43" s="21" t="s">
        <v>128</v>
      </c>
      <c r="E43" s="22">
        <v>0.1</v>
      </c>
      <c r="F43" s="11"/>
      <c r="G43" s="12" t="s">
        <v>269</v>
      </c>
      <c r="I43" t="s">
        <v>128</v>
      </c>
      <c r="J43" s="13">
        <v>0.1</v>
      </c>
      <c r="L43" t="str">
        <f t="shared" si="5"/>
        <v>ok</v>
      </c>
      <c r="M43" t="str">
        <f t="shared" si="6"/>
        <v>ok</v>
      </c>
    </row>
    <row r="44" spans="2:13" x14ac:dyDescent="0.25">
      <c r="B44" s="10">
        <f t="shared" si="0"/>
        <v>41</v>
      </c>
      <c r="C44" s="11"/>
      <c r="D44" s="21" t="s">
        <v>312</v>
      </c>
      <c r="E44" s="22">
        <v>0.06</v>
      </c>
      <c r="F44" s="11"/>
      <c r="G44" s="12" t="s">
        <v>269</v>
      </c>
      <c r="I44" t="s">
        <v>312</v>
      </c>
      <c r="J44" s="13">
        <v>0.06</v>
      </c>
      <c r="L44" t="str">
        <f t="shared" si="5"/>
        <v>ok</v>
      </c>
      <c r="M44" t="str">
        <f t="shared" si="6"/>
        <v>ok</v>
      </c>
    </row>
    <row r="45" spans="2:13" x14ac:dyDescent="0.25">
      <c r="B45" s="10">
        <f t="shared" si="0"/>
        <v>42</v>
      </c>
      <c r="C45" s="11"/>
      <c r="D45" s="21" t="s">
        <v>191</v>
      </c>
      <c r="E45" s="22">
        <v>0.05</v>
      </c>
      <c r="F45" s="11"/>
      <c r="G45" s="12" t="s">
        <v>269</v>
      </c>
      <c r="I45" t="s">
        <v>191</v>
      </c>
      <c r="J45" s="13">
        <v>0.05</v>
      </c>
      <c r="L45" t="str">
        <f t="shared" si="5"/>
        <v>ok</v>
      </c>
      <c r="M45" t="str">
        <f t="shared" si="6"/>
        <v>ok</v>
      </c>
    </row>
    <row r="46" spans="2:13" x14ac:dyDescent="0.25">
      <c r="B46" s="10">
        <f t="shared" si="0"/>
        <v>43</v>
      </c>
      <c r="C46" s="11"/>
      <c r="D46" s="21" t="s">
        <v>117</v>
      </c>
      <c r="E46" s="22">
        <v>0.1</v>
      </c>
      <c r="F46" s="11"/>
      <c r="G46" s="12" t="s">
        <v>269</v>
      </c>
      <c r="I46" t="s">
        <v>117</v>
      </c>
      <c r="J46" s="13">
        <v>0.1</v>
      </c>
      <c r="L46" t="str">
        <f t="shared" si="5"/>
        <v>ok</v>
      </c>
      <c r="M46" t="str">
        <f t="shared" si="6"/>
        <v>ok</v>
      </c>
    </row>
    <row r="47" spans="2:13" x14ac:dyDescent="0.25">
      <c r="B47" s="10">
        <f t="shared" si="0"/>
        <v>44</v>
      </c>
      <c r="C47" s="11"/>
      <c r="D47" s="21" t="s">
        <v>234</v>
      </c>
      <c r="E47" s="22">
        <v>0.02</v>
      </c>
      <c r="F47" s="11"/>
      <c r="G47" s="12" t="s">
        <v>269</v>
      </c>
      <c r="I47" t="s">
        <v>234</v>
      </c>
      <c r="J47" s="13">
        <v>0.02</v>
      </c>
      <c r="L47" t="str">
        <f t="shared" si="5"/>
        <v>ok</v>
      </c>
      <c r="M47" t="str">
        <f t="shared" si="6"/>
        <v>ok</v>
      </c>
    </row>
    <row r="48" spans="2:13" x14ac:dyDescent="0.25">
      <c r="B48" s="10">
        <f t="shared" si="0"/>
        <v>45</v>
      </c>
      <c r="C48" s="11"/>
      <c r="D48" s="21" t="s">
        <v>78</v>
      </c>
      <c r="E48" s="22">
        <v>0.1</v>
      </c>
      <c r="F48" s="11"/>
      <c r="G48" s="12" t="s">
        <v>269</v>
      </c>
      <c r="I48" t="s">
        <v>78</v>
      </c>
      <c r="J48" s="13">
        <v>0.1</v>
      </c>
      <c r="L48" t="str">
        <f t="shared" si="5"/>
        <v>ok</v>
      </c>
      <c r="M48" t="str">
        <f t="shared" si="6"/>
        <v>ok</v>
      </c>
    </row>
    <row r="49" spans="2:13" x14ac:dyDescent="0.25">
      <c r="B49" s="10">
        <f t="shared" si="0"/>
        <v>46</v>
      </c>
      <c r="C49" s="11"/>
      <c r="D49" s="21" t="s">
        <v>201</v>
      </c>
      <c r="E49" s="22">
        <v>0.03</v>
      </c>
      <c r="F49" s="11"/>
      <c r="G49" s="12" t="s">
        <v>269</v>
      </c>
      <c r="I49" t="s">
        <v>201</v>
      </c>
      <c r="J49" s="13">
        <v>0.03</v>
      </c>
      <c r="L49" t="str">
        <f t="shared" si="5"/>
        <v>ok</v>
      </c>
      <c r="M49" t="str">
        <f t="shared" si="6"/>
        <v>ok</v>
      </c>
    </row>
    <row r="50" spans="2:13" x14ac:dyDescent="0.25">
      <c r="B50" s="10">
        <f t="shared" si="0"/>
        <v>47</v>
      </c>
      <c r="C50" s="11"/>
      <c r="D50" s="21" t="s">
        <v>166</v>
      </c>
      <c r="E50" s="22">
        <v>0.05</v>
      </c>
      <c r="F50" s="11"/>
      <c r="G50" s="12" t="s">
        <v>269</v>
      </c>
      <c r="I50" t="s">
        <v>166</v>
      </c>
      <c r="J50" s="13">
        <v>0.05</v>
      </c>
      <c r="L50" t="str">
        <f t="shared" si="5"/>
        <v>ok</v>
      </c>
      <c r="M50" t="str">
        <f t="shared" si="6"/>
        <v>ok</v>
      </c>
    </row>
    <row r="51" spans="2:13" x14ac:dyDescent="0.25">
      <c r="B51" s="10">
        <f t="shared" si="0"/>
        <v>48</v>
      </c>
      <c r="C51" s="11"/>
      <c r="D51" s="21" t="s">
        <v>91</v>
      </c>
      <c r="E51" s="22">
        <v>0.1</v>
      </c>
      <c r="F51" s="11"/>
      <c r="G51" s="12" t="s">
        <v>269</v>
      </c>
      <c r="I51" t="s">
        <v>91</v>
      </c>
      <c r="J51" s="13">
        <v>0.1</v>
      </c>
      <c r="L51" t="str">
        <f t="shared" si="5"/>
        <v>ok</v>
      </c>
      <c r="M51" t="str">
        <f t="shared" si="6"/>
        <v>ok</v>
      </c>
    </row>
    <row r="52" spans="2:13" x14ac:dyDescent="0.25">
      <c r="B52" s="10">
        <f t="shared" si="0"/>
        <v>49</v>
      </c>
      <c r="C52" s="11"/>
      <c r="D52" s="21" t="s">
        <v>93</v>
      </c>
      <c r="E52" s="22">
        <v>0.05</v>
      </c>
      <c r="F52" s="11"/>
      <c r="G52" s="12" t="s">
        <v>269</v>
      </c>
      <c r="I52" t="s">
        <v>93</v>
      </c>
      <c r="J52" s="13">
        <v>0.05</v>
      </c>
      <c r="L52" t="str">
        <f t="shared" si="5"/>
        <v>ok</v>
      </c>
      <c r="M52" t="str">
        <f t="shared" si="6"/>
        <v>ok</v>
      </c>
    </row>
    <row r="53" spans="2:13" x14ac:dyDescent="0.25">
      <c r="B53" s="10">
        <f t="shared" si="0"/>
        <v>50</v>
      </c>
      <c r="C53" s="11"/>
      <c r="D53" s="21" t="s">
        <v>112</v>
      </c>
      <c r="E53" s="22">
        <v>0.05</v>
      </c>
      <c r="F53" s="11"/>
      <c r="G53" s="12" t="s">
        <v>269</v>
      </c>
      <c r="I53" t="s">
        <v>112</v>
      </c>
      <c r="J53" s="13">
        <v>0.05</v>
      </c>
      <c r="L53" t="str">
        <f t="shared" si="5"/>
        <v>ok</v>
      </c>
      <c r="M53" t="str">
        <f t="shared" si="6"/>
        <v>ok</v>
      </c>
    </row>
    <row r="54" spans="2:13" x14ac:dyDescent="0.25">
      <c r="B54" s="10">
        <f t="shared" si="0"/>
        <v>51</v>
      </c>
      <c r="C54" s="11"/>
      <c r="D54" s="21" t="s">
        <v>265</v>
      </c>
      <c r="E54" s="13">
        <v>0</v>
      </c>
      <c r="F54" s="11"/>
      <c r="G54" s="12" t="s">
        <v>269</v>
      </c>
      <c r="I54" t="s">
        <v>265</v>
      </c>
      <c r="J54" s="13">
        <v>0</v>
      </c>
      <c r="L54" t="str">
        <f t="shared" si="5"/>
        <v>ok</v>
      </c>
      <c r="M54" t="str">
        <f t="shared" si="6"/>
        <v>ok</v>
      </c>
    </row>
    <row r="55" spans="2:13" x14ac:dyDescent="0.25">
      <c r="B55" s="10">
        <f t="shared" si="0"/>
        <v>52</v>
      </c>
      <c r="C55" s="11"/>
      <c r="D55" s="21" t="s">
        <v>86</v>
      </c>
      <c r="E55" s="13">
        <v>0.05</v>
      </c>
      <c r="F55" s="11"/>
      <c r="G55" s="12" t="s">
        <v>269</v>
      </c>
      <c r="I55" t="s">
        <v>86</v>
      </c>
      <c r="J55" s="13">
        <v>0.05</v>
      </c>
      <c r="L55" t="str">
        <f t="shared" si="5"/>
        <v>ok</v>
      </c>
      <c r="M55" t="str">
        <f t="shared" si="6"/>
        <v>ok</v>
      </c>
    </row>
    <row r="56" spans="2:13" x14ac:dyDescent="0.25">
      <c r="B56" s="10">
        <f t="shared" si="0"/>
        <v>53</v>
      </c>
      <c r="C56" s="11"/>
      <c r="D56" s="21" t="s">
        <v>140</v>
      </c>
      <c r="E56" s="22">
        <v>0.1</v>
      </c>
      <c r="F56" s="11"/>
      <c r="G56" s="12" t="s">
        <v>269</v>
      </c>
      <c r="I56" t="s">
        <v>140</v>
      </c>
      <c r="J56" s="13">
        <v>0.1</v>
      </c>
      <c r="L56" t="str">
        <f t="shared" si="5"/>
        <v>ok</v>
      </c>
      <c r="M56" t="str">
        <f t="shared" si="6"/>
        <v>ok</v>
      </c>
    </row>
    <row r="57" spans="2:13" x14ac:dyDescent="0.25">
      <c r="B57" s="10">
        <f t="shared" si="0"/>
        <v>54</v>
      </c>
      <c r="C57" s="11"/>
      <c r="D57" s="21" t="s">
        <v>299</v>
      </c>
      <c r="E57" s="22">
        <v>0.1</v>
      </c>
      <c r="F57" s="11"/>
      <c r="G57" s="12" t="s">
        <v>269</v>
      </c>
      <c r="I57" t="s">
        <v>299</v>
      </c>
      <c r="J57" s="13">
        <v>0.1</v>
      </c>
      <c r="L57" t="str">
        <f t="shared" si="5"/>
        <v>ok</v>
      </c>
      <c r="M57" t="str">
        <f t="shared" si="6"/>
        <v>ok</v>
      </c>
    </row>
    <row r="58" spans="2:13" x14ac:dyDescent="0.25">
      <c r="B58" s="10">
        <f t="shared" si="0"/>
        <v>55</v>
      </c>
      <c r="C58" s="11"/>
      <c r="D58" s="21" t="s">
        <v>141</v>
      </c>
      <c r="E58" s="22">
        <v>0.05</v>
      </c>
      <c r="F58" s="11"/>
      <c r="G58" s="12" t="s">
        <v>269</v>
      </c>
      <c r="I58" t="s">
        <v>141</v>
      </c>
      <c r="J58" s="13">
        <v>0.05</v>
      </c>
      <c r="L58" t="str">
        <f t="shared" si="5"/>
        <v>ok</v>
      </c>
      <c r="M58" t="str">
        <f t="shared" si="6"/>
        <v>ok</v>
      </c>
    </row>
    <row r="59" spans="2:13" x14ac:dyDescent="0.25">
      <c r="B59" s="10">
        <f t="shared" si="0"/>
        <v>56</v>
      </c>
      <c r="C59" s="11"/>
      <c r="D59" s="21" t="s">
        <v>305</v>
      </c>
      <c r="E59" s="22">
        <v>0.1</v>
      </c>
      <c r="F59" s="11"/>
      <c r="G59" s="12" t="s">
        <v>269</v>
      </c>
      <c r="I59" t="s">
        <v>305</v>
      </c>
      <c r="J59" s="13">
        <v>0.1</v>
      </c>
      <c r="L59" t="str">
        <f t="shared" si="5"/>
        <v>ok</v>
      </c>
      <c r="M59" t="str">
        <f t="shared" si="6"/>
        <v>ok</v>
      </c>
    </row>
    <row r="60" spans="2:13" x14ac:dyDescent="0.25">
      <c r="B60" s="10">
        <f t="shared" si="0"/>
        <v>57</v>
      </c>
      <c r="C60" s="11"/>
      <c r="D60" s="21" t="s">
        <v>118</v>
      </c>
      <c r="E60" s="22">
        <v>0.1</v>
      </c>
      <c r="F60" s="11"/>
      <c r="G60" s="12" t="s">
        <v>269</v>
      </c>
      <c r="I60" t="s">
        <v>118</v>
      </c>
      <c r="J60" s="13">
        <v>0.1</v>
      </c>
      <c r="L60" t="str">
        <f t="shared" si="5"/>
        <v>ok</v>
      </c>
      <c r="M60" t="str">
        <f t="shared" si="6"/>
        <v>ok</v>
      </c>
    </row>
    <row r="61" spans="2:13" x14ac:dyDescent="0.25">
      <c r="B61" s="10">
        <f t="shared" si="0"/>
        <v>58</v>
      </c>
      <c r="C61" s="11"/>
      <c r="D61" s="21" t="s">
        <v>94</v>
      </c>
      <c r="E61" s="22">
        <v>0.05</v>
      </c>
      <c r="F61" s="11"/>
      <c r="G61" s="12" t="s">
        <v>269</v>
      </c>
      <c r="I61" t="s">
        <v>94</v>
      </c>
      <c r="J61" s="13">
        <v>0.05</v>
      </c>
      <c r="L61" t="str">
        <f t="shared" si="5"/>
        <v>ok</v>
      </c>
      <c r="M61" t="str">
        <f t="shared" si="6"/>
        <v>ok</v>
      </c>
    </row>
    <row r="62" spans="2:13" x14ac:dyDescent="0.25">
      <c r="B62" s="10">
        <f t="shared" si="0"/>
        <v>59</v>
      </c>
      <c r="C62" s="11"/>
      <c r="D62" s="21" t="s">
        <v>87</v>
      </c>
      <c r="E62" s="22">
        <v>0.05</v>
      </c>
      <c r="F62" s="11"/>
      <c r="G62" s="12" t="s">
        <v>269</v>
      </c>
      <c r="I62" t="s">
        <v>87</v>
      </c>
      <c r="J62" s="13">
        <v>0.05</v>
      </c>
      <c r="L62" t="str">
        <f t="shared" si="5"/>
        <v>ok</v>
      </c>
      <c r="M62" t="str">
        <f t="shared" si="6"/>
        <v>ok</v>
      </c>
    </row>
    <row r="63" spans="2:13" x14ac:dyDescent="0.25">
      <c r="B63" s="10">
        <f t="shared" si="0"/>
        <v>60</v>
      </c>
      <c r="C63" s="11"/>
      <c r="D63" s="21" t="s">
        <v>216</v>
      </c>
      <c r="E63" s="22">
        <v>0.08</v>
      </c>
      <c r="F63" s="11"/>
      <c r="G63" s="12" t="s">
        <v>269</v>
      </c>
      <c r="I63" t="s">
        <v>216</v>
      </c>
      <c r="J63" s="13">
        <v>0.08</v>
      </c>
      <c r="L63" t="str">
        <f t="shared" ref="L63:L76" si="7">IF(D63=I63,"ok","RAZLIKA")</f>
        <v>ok</v>
      </c>
      <c r="M63" t="str">
        <f t="shared" ref="M63:M76" si="8">IF(E63=J63,"ok","RAZLIKA")</f>
        <v>ok</v>
      </c>
    </row>
    <row r="64" spans="2:13" x14ac:dyDescent="0.25">
      <c r="B64" s="10">
        <f t="shared" si="0"/>
        <v>61</v>
      </c>
      <c r="C64" s="11"/>
      <c r="D64" s="21" t="s">
        <v>313</v>
      </c>
      <c r="E64" s="22">
        <v>0.1</v>
      </c>
      <c r="F64" s="11"/>
      <c r="G64" s="12" t="s">
        <v>269</v>
      </c>
      <c r="I64" t="s">
        <v>313</v>
      </c>
      <c r="J64" s="13">
        <v>0.1</v>
      </c>
      <c r="L64" t="str">
        <f t="shared" si="7"/>
        <v>ok</v>
      </c>
      <c r="M64" t="str">
        <f t="shared" si="8"/>
        <v>ok</v>
      </c>
    </row>
    <row r="65" spans="2:13" x14ac:dyDescent="0.25">
      <c r="B65" s="10">
        <f t="shared" si="0"/>
        <v>62</v>
      </c>
      <c r="C65" s="11"/>
      <c r="D65" s="21" t="s">
        <v>65</v>
      </c>
      <c r="E65" s="22">
        <v>0.1</v>
      </c>
      <c r="F65" s="11"/>
      <c r="G65" s="12" t="s">
        <v>269</v>
      </c>
      <c r="I65" t="s">
        <v>65</v>
      </c>
      <c r="J65" s="13">
        <v>0.1</v>
      </c>
      <c r="L65" t="str">
        <f t="shared" si="7"/>
        <v>ok</v>
      </c>
      <c r="M65" t="str">
        <f t="shared" si="8"/>
        <v>ok</v>
      </c>
    </row>
    <row r="66" spans="2:13" x14ac:dyDescent="0.25">
      <c r="B66" s="10">
        <f t="shared" si="0"/>
        <v>63</v>
      </c>
      <c r="C66" s="11"/>
      <c r="D66" s="21" t="s">
        <v>129</v>
      </c>
      <c r="E66" s="22">
        <v>0.08</v>
      </c>
      <c r="F66" s="11"/>
      <c r="G66" s="12" t="s">
        <v>269</v>
      </c>
      <c r="I66" t="s">
        <v>129</v>
      </c>
      <c r="J66" s="13">
        <v>0.08</v>
      </c>
      <c r="L66" t="str">
        <f t="shared" si="7"/>
        <v>ok</v>
      </c>
      <c r="M66" t="str">
        <f t="shared" si="8"/>
        <v>ok</v>
      </c>
    </row>
    <row r="67" spans="2:13" x14ac:dyDescent="0.25">
      <c r="B67" s="10">
        <f t="shared" si="0"/>
        <v>64</v>
      </c>
      <c r="C67" s="11"/>
      <c r="D67" t="s">
        <v>431</v>
      </c>
      <c r="E67" s="13">
        <v>0.06</v>
      </c>
      <c r="F67" s="11"/>
      <c r="G67" s="12"/>
      <c r="I67" t="s">
        <v>431</v>
      </c>
      <c r="J67" s="13">
        <v>0.06</v>
      </c>
      <c r="L67" t="str">
        <f t="shared" si="7"/>
        <v>ok</v>
      </c>
      <c r="M67" t="str">
        <f t="shared" si="8"/>
        <v>ok</v>
      </c>
    </row>
    <row r="68" spans="2:13" x14ac:dyDescent="0.25">
      <c r="B68" s="10">
        <f t="shared" si="0"/>
        <v>65</v>
      </c>
      <c r="C68" s="11"/>
      <c r="D68" s="21" t="s">
        <v>103</v>
      </c>
      <c r="E68" s="22">
        <v>0.05</v>
      </c>
      <c r="F68" s="11"/>
      <c r="G68" s="12" t="s">
        <v>269</v>
      </c>
      <c r="I68" t="s">
        <v>103</v>
      </c>
      <c r="J68" s="13">
        <v>0.05</v>
      </c>
      <c r="L68" t="str">
        <f t="shared" si="7"/>
        <v>ok</v>
      </c>
      <c r="M68" t="str">
        <f t="shared" si="8"/>
        <v>ok</v>
      </c>
    </row>
    <row r="69" spans="2:13" x14ac:dyDescent="0.25">
      <c r="B69" s="10">
        <f t="shared" si="0"/>
        <v>66</v>
      </c>
      <c r="C69" s="11"/>
      <c r="D69" s="21" t="s">
        <v>147</v>
      </c>
      <c r="E69" s="13">
        <v>0.05</v>
      </c>
      <c r="F69" s="11"/>
      <c r="G69" s="12" t="s">
        <v>269</v>
      </c>
      <c r="I69" t="s">
        <v>147</v>
      </c>
      <c r="J69" s="13">
        <v>0.05</v>
      </c>
      <c r="L69" t="str">
        <f t="shared" si="7"/>
        <v>ok</v>
      </c>
      <c r="M69" t="str">
        <f t="shared" si="8"/>
        <v>ok</v>
      </c>
    </row>
    <row r="70" spans="2:13" x14ac:dyDescent="0.25">
      <c r="B70" s="10">
        <f t="shared" si="0"/>
        <v>67</v>
      </c>
      <c r="C70" s="11"/>
      <c r="D70" s="21" t="s">
        <v>123</v>
      </c>
      <c r="E70" s="22">
        <v>0.1</v>
      </c>
      <c r="F70" s="11"/>
      <c r="G70" s="12" t="s">
        <v>269</v>
      </c>
      <c r="I70" t="s">
        <v>123</v>
      </c>
      <c r="J70" s="13">
        <v>0.1</v>
      </c>
      <c r="L70" t="str">
        <f t="shared" si="7"/>
        <v>ok</v>
      </c>
      <c r="M70" t="str">
        <f t="shared" si="8"/>
        <v>ok</v>
      </c>
    </row>
    <row r="71" spans="2:13" x14ac:dyDescent="0.25">
      <c r="B71" s="10">
        <f t="shared" si="0"/>
        <v>68</v>
      </c>
      <c r="C71" s="11"/>
      <c r="D71" s="21" t="s">
        <v>142</v>
      </c>
      <c r="E71" s="22">
        <v>0.02</v>
      </c>
      <c r="F71" s="11"/>
      <c r="G71" s="12" t="s">
        <v>269</v>
      </c>
      <c r="I71" t="s">
        <v>142</v>
      </c>
      <c r="J71" s="13">
        <v>0.02</v>
      </c>
      <c r="L71" t="str">
        <f t="shared" si="7"/>
        <v>ok</v>
      </c>
      <c r="M71" t="str">
        <f t="shared" si="8"/>
        <v>ok</v>
      </c>
    </row>
    <row r="72" spans="2:13" x14ac:dyDescent="0.25">
      <c r="B72" s="10">
        <f t="shared" si="0"/>
        <v>69</v>
      </c>
      <c r="C72" s="11"/>
      <c r="D72" s="21" t="s">
        <v>192</v>
      </c>
      <c r="E72" s="22">
        <v>0.05</v>
      </c>
      <c r="F72" s="11"/>
      <c r="G72" s="12" t="s">
        <v>269</v>
      </c>
      <c r="I72" t="s">
        <v>192</v>
      </c>
      <c r="J72" s="13">
        <v>0.05</v>
      </c>
      <c r="L72" t="str">
        <f t="shared" si="7"/>
        <v>ok</v>
      </c>
      <c r="M72" t="str">
        <f t="shared" si="8"/>
        <v>ok</v>
      </c>
    </row>
    <row r="73" spans="2:13" x14ac:dyDescent="0.25">
      <c r="B73" s="10">
        <f t="shared" si="0"/>
        <v>70</v>
      </c>
      <c r="C73" s="11"/>
      <c r="D73" s="21" t="s">
        <v>160</v>
      </c>
      <c r="E73" s="22">
        <v>0.05</v>
      </c>
      <c r="F73" s="11"/>
      <c r="G73" s="12" t="s">
        <v>269</v>
      </c>
      <c r="I73" t="s">
        <v>160</v>
      </c>
      <c r="J73" s="13">
        <v>0.05</v>
      </c>
      <c r="L73" t="str">
        <f t="shared" si="7"/>
        <v>ok</v>
      </c>
      <c r="M73" t="str">
        <f t="shared" si="8"/>
        <v>ok</v>
      </c>
    </row>
    <row r="74" spans="2:13" x14ac:dyDescent="0.25">
      <c r="B74" s="10">
        <f t="shared" si="0"/>
        <v>71</v>
      </c>
      <c r="C74" s="11"/>
      <c r="D74" s="21" t="s">
        <v>32</v>
      </c>
      <c r="E74" s="22">
        <v>0.06</v>
      </c>
      <c r="F74" s="11"/>
      <c r="G74" s="12" t="s">
        <v>269</v>
      </c>
      <c r="I74" t="s">
        <v>32</v>
      </c>
      <c r="J74" s="13">
        <v>0.06</v>
      </c>
      <c r="L74" t="str">
        <f t="shared" si="7"/>
        <v>ok</v>
      </c>
      <c r="M74" t="str">
        <f t="shared" si="8"/>
        <v>ok</v>
      </c>
    </row>
    <row r="75" spans="2:13" x14ac:dyDescent="0.25">
      <c r="B75" s="10">
        <f t="shared" si="0"/>
        <v>72</v>
      </c>
      <c r="C75" s="11"/>
      <c r="D75" s="21" t="s">
        <v>40</v>
      </c>
      <c r="E75" s="22">
        <v>0.1</v>
      </c>
      <c r="F75" s="11"/>
      <c r="G75" s="12" t="s">
        <v>269</v>
      </c>
      <c r="I75" t="s">
        <v>40</v>
      </c>
      <c r="J75" s="13">
        <v>0.1</v>
      </c>
      <c r="L75" t="str">
        <f t="shared" si="7"/>
        <v>ok</v>
      </c>
      <c r="M75" t="str">
        <f t="shared" si="8"/>
        <v>ok</v>
      </c>
    </row>
    <row r="76" spans="2:13" x14ac:dyDescent="0.25">
      <c r="B76" s="10">
        <f t="shared" ref="B76:B140" si="9">B75+1</f>
        <v>73</v>
      </c>
      <c r="C76" s="11"/>
      <c r="D76" s="21" t="s">
        <v>348</v>
      </c>
      <c r="E76" s="22">
        <v>0.1</v>
      </c>
      <c r="F76" s="11"/>
      <c r="G76" s="12" t="s">
        <v>269</v>
      </c>
      <c r="I76" t="s">
        <v>348</v>
      </c>
      <c r="J76" s="13">
        <v>0.1</v>
      </c>
      <c r="L76" t="str">
        <f t="shared" si="7"/>
        <v>ok</v>
      </c>
      <c r="M76" t="str">
        <f t="shared" si="8"/>
        <v>ok</v>
      </c>
    </row>
    <row r="77" spans="2:13" x14ac:dyDescent="0.25">
      <c r="B77" s="10">
        <f t="shared" si="9"/>
        <v>74</v>
      </c>
      <c r="C77" s="11"/>
      <c r="D77" s="21" t="s">
        <v>254</v>
      </c>
      <c r="E77" s="22">
        <v>0.1</v>
      </c>
      <c r="F77" s="11"/>
      <c r="G77" s="12" t="s">
        <v>269</v>
      </c>
      <c r="I77" t="s">
        <v>254</v>
      </c>
      <c r="J77" s="13">
        <v>0.1</v>
      </c>
      <c r="L77" t="str">
        <f t="shared" ref="L77:L101" si="10">IF(D77=I77,"ok","RAZLIKA")</f>
        <v>ok</v>
      </c>
      <c r="M77" t="str">
        <f t="shared" ref="M77:M101" si="11">IF(E77=J77,"ok","RAZLIKA")</f>
        <v>ok</v>
      </c>
    </row>
    <row r="78" spans="2:13" x14ac:dyDescent="0.25">
      <c r="B78" s="10">
        <f t="shared" si="9"/>
        <v>75</v>
      </c>
      <c r="C78" s="11"/>
      <c r="D78" s="21" t="s">
        <v>56</v>
      </c>
      <c r="E78" s="22">
        <v>0.1</v>
      </c>
      <c r="F78" s="11"/>
      <c r="G78" s="12" t="s">
        <v>269</v>
      </c>
      <c r="I78" t="s">
        <v>56</v>
      </c>
      <c r="J78" s="13">
        <v>0.1</v>
      </c>
      <c r="L78" t="str">
        <f t="shared" si="10"/>
        <v>ok</v>
      </c>
      <c r="M78" t="str">
        <f t="shared" si="11"/>
        <v>ok</v>
      </c>
    </row>
    <row r="79" spans="2:13" x14ac:dyDescent="0.25">
      <c r="B79" s="10">
        <f t="shared" si="9"/>
        <v>76</v>
      </c>
      <c r="C79" s="11"/>
      <c r="D79" s="21" t="s">
        <v>17</v>
      </c>
      <c r="E79" s="22">
        <v>0.09</v>
      </c>
      <c r="F79" s="11"/>
      <c r="G79" s="12" t="s">
        <v>269</v>
      </c>
      <c r="I79" t="s">
        <v>17</v>
      </c>
      <c r="J79" s="13">
        <v>0.09</v>
      </c>
      <c r="L79" t="str">
        <f t="shared" si="10"/>
        <v>ok</v>
      </c>
      <c r="M79" t="str">
        <f t="shared" si="11"/>
        <v>ok</v>
      </c>
    </row>
    <row r="80" spans="2:13" x14ac:dyDescent="0.25">
      <c r="B80" s="10">
        <f t="shared" si="9"/>
        <v>77</v>
      </c>
      <c r="C80" s="11"/>
      <c r="D80" s="21" t="s">
        <v>220</v>
      </c>
      <c r="E80" s="13">
        <v>0</v>
      </c>
      <c r="F80" s="11"/>
      <c r="G80" s="12" t="s">
        <v>269</v>
      </c>
      <c r="I80" t="s">
        <v>220</v>
      </c>
      <c r="J80" s="13">
        <v>0</v>
      </c>
      <c r="L80" t="str">
        <f t="shared" si="10"/>
        <v>ok</v>
      </c>
      <c r="M80" t="str">
        <f t="shared" si="11"/>
        <v>ok</v>
      </c>
    </row>
    <row r="81" spans="2:13" x14ac:dyDescent="0.25">
      <c r="B81" s="10">
        <f t="shared" si="9"/>
        <v>78</v>
      </c>
      <c r="C81" s="11"/>
      <c r="D81" t="s">
        <v>429</v>
      </c>
      <c r="E81" s="13">
        <v>0.05</v>
      </c>
      <c r="F81" s="11"/>
      <c r="G81" s="12"/>
      <c r="I81" t="s">
        <v>429</v>
      </c>
      <c r="J81" s="13">
        <v>0.05</v>
      </c>
      <c r="L81" t="str">
        <f t="shared" si="10"/>
        <v>ok</v>
      </c>
      <c r="M81" t="str">
        <f t="shared" si="11"/>
        <v>ok</v>
      </c>
    </row>
    <row r="82" spans="2:13" x14ac:dyDescent="0.25">
      <c r="B82" s="10">
        <f t="shared" si="9"/>
        <v>79</v>
      </c>
      <c r="C82" s="11"/>
      <c r="D82" s="21" t="s">
        <v>150</v>
      </c>
      <c r="E82" s="22">
        <v>0.1</v>
      </c>
      <c r="F82" s="11"/>
      <c r="G82" s="12" t="s">
        <v>269</v>
      </c>
      <c r="I82" t="s">
        <v>150</v>
      </c>
      <c r="J82" s="13">
        <v>0.1</v>
      </c>
      <c r="L82" t="str">
        <f t="shared" si="10"/>
        <v>ok</v>
      </c>
      <c r="M82" t="str">
        <f t="shared" si="11"/>
        <v>ok</v>
      </c>
    </row>
    <row r="83" spans="2:13" x14ac:dyDescent="0.25">
      <c r="B83" s="10">
        <f t="shared" si="9"/>
        <v>80</v>
      </c>
      <c r="C83" s="11"/>
      <c r="D83" s="21" t="s">
        <v>153</v>
      </c>
      <c r="E83" s="22">
        <v>0.1</v>
      </c>
      <c r="F83" s="11"/>
      <c r="G83" s="12" t="s">
        <v>269</v>
      </c>
      <c r="I83" t="s">
        <v>153</v>
      </c>
      <c r="J83" s="13">
        <v>0.1</v>
      </c>
      <c r="L83" t="str">
        <f t="shared" si="10"/>
        <v>ok</v>
      </c>
      <c r="M83" t="str">
        <f t="shared" si="11"/>
        <v>ok</v>
      </c>
    </row>
    <row r="84" spans="2:13" x14ac:dyDescent="0.25">
      <c r="B84" s="10">
        <f t="shared" si="9"/>
        <v>81</v>
      </c>
      <c r="C84" s="11"/>
      <c r="D84" s="21" t="s">
        <v>345</v>
      </c>
      <c r="E84" s="22">
        <v>0</v>
      </c>
      <c r="F84" s="11"/>
      <c r="G84" s="12" t="s">
        <v>269</v>
      </c>
      <c r="I84" t="s">
        <v>345</v>
      </c>
      <c r="J84" s="13">
        <v>0</v>
      </c>
      <c r="L84" t="str">
        <f t="shared" si="10"/>
        <v>ok</v>
      </c>
      <c r="M84" t="str">
        <f t="shared" si="11"/>
        <v>ok</v>
      </c>
    </row>
    <row r="85" spans="2:13" x14ac:dyDescent="0.25">
      <c r="B85" s="10">
        <f t="shared" si="9"/>
        <v>82</v>
      </c>
      <c r="C85" s="11"/>
      <c r="D85" s="21" t="s">
        <v>155</v>
      </c>
      <c r="E85" s="22">
        <v>0.05</v>
      </c>
      <c r="F85" s="11"/>
      <c r="G85" s="12" t="s">
        <v>269</v>
      </c>
      <c r="I85" t="s">
        <v>155</v>
      </c>
      <c r="J85" s="13">
        <v>0.05</v>
      </c>
      <c r="L85" t="str">
        <f t="shared" si="10"/>
        <v>ok</v>
      </c>
      <c r="M85" t="str">
        <f t="shared" si="11"/>
        <v>ok</v>
      </c>
    </row>
    <row r="86" spans="2:13" x14ac:dyDescent="0.25">
      <c r="B86" s="10">
        <f t="shared" si="9"/>
        <v>83</v>
      </c>
      <c r="C86" s="11"/>
      <c r="D86" s="21" t="s">
        <v>327</v>
      </c>
      <c r="E86" s="22">
        <v>0.1</v>
      </c>
      <c r="F86" s="11"/>
      <c r="G86" s="12" t="s">
        <v>269</v>
      </c>
      <c r="I86" t="s">
        <v>327</v>
      </c>
      <c r="J86" s="13">
        <v>0.1</v>
      </c>
      <c r="L86" t="str">
        <f t="shared" si="10"/>
        <v>ok</v>
      </c>
      <c r="M86" t="str">
        <f t="shared" si="11"/>
        <v>ok</v>
      </c>
    </row>
    <row r="87" spans="2:13" x14ac:dyDescent="0.25">
      <c r="B87" s="10">
        <f t="shared" si="9"/>
        <v>84</v>
      </c>
      <c r="C87" s="11"/>
      <c r="D87" s="21" t="s">
        <v>167</v>
      </c>
      <c r="E87" s="22">
        <v>0.03</v>
      </c>
      <c r="F87" s="11"/>
      <c r="G87" s="12" t="s">
        <v>269</v>
      </c>
      <c r="I87" t="s">
        <v>167</v>
      </c>
      <c r="J87" s="13">
        <v>0.03</v>
      </c>
      <c r="L87" t="str">
        <f t="shared" si="10"/>
        <v>ok</v>
      </c>
      <c r="M87" t="str">
        <f t="shared" si="11"/>
        <v>ok</v>
      </c>
    </row>
    <row r="88" spans="2:13" x14ac:dyDescent="0.25">
      <c r="B88" s="10">
        <f t="shared" si="9"/>
        <v>85</v>
      </c>
      <c r="C88" s="11"/>
      <c r="D88" s="21" t="s">
        <v>33</v>
      </c>
      <c r="E88" s="22">
        <v>0.03</v>
      </c>
      <c r="F88" s="11"/>
      <c r="G88" s="12" t="s">
        <v>269</v>
      </c>
      <c r="I88" t="s">
        <v>33</v>
      </c>
      <c r="J88" s="13">
        <v>0.03</v>
      </c>
      <c r="L88" t="str">
        <f t="shared" si="10"/>
        <v>ok</v>
      </c>
      <c r="M88" t="str">
        <f t="shared" si="11"/>
        <v>ok</v>
      </c>
    </row>
    <row r="89" spans="2:13" x14ac:dyDescent="0.25">
      <c r="B89" s="10">
        <f t="shared" si="9"/>
        <v>86</v>
      </c>
      <c r="C89" s="11"/>
      <c r="D89" s="21" t="s">
        <v>245</v>
      </c>
      <c r="E89" s="22">
        <v>0.03</v>
      </c>
      <c r="F89" s="11"/>
      <c r="G89" s="12" t="s">
        <v>269</v>
      </c>
      <c r="I89" t="s">
        <v>245</v>
      </c>
      <c r="J89" s="13">
        <v>0.03</v>
      </c>
      <c r="L89" t="str">
        <f t="shared" si="10"/>
        <v>ok</v>
      </c>
      <c r="M89" t="str">
        <f t="shared" si="11"/>
        <v>ok</v>
      </c>
    </row>
    <row r="90" spans="2:13" x14ac:dyDescent="0.25">
      <c r="B90" s="10">
        <f t="shared" si="9"/>
        <v>87</v>
      </c>
      <c r="C90" s="11"/>
      <c r="D90" s="21" t="s">
        <v>152</v>
      </c>
      <c r="E90" s="22">
        <v>0.1</v>
      </c>
      <c r="F90" s="11"/>
      <c r="G90" s="12" t="s">
        <v>269</v>
      </c>
      <c r="I90" t="s">
        <v>152</v>
      </c>
      <c r="J90" s="13">
        <v>0.1</v>
      </c>
      <c r="L90" t="str">
        <f t="shared" si="10"/>
        <v>ok</v>
      </c>
      <c r="M90" t="str">
        <f t="shared" si="11"/>
        <v>ok</v>
      </c>
    </row>
    <row r="91" spans="2:13" x14ac:dyDescent="0.25">
      <c r="B91" s="10">
        <f t="shared" si="9"/>
        <v>88</v>
      </c>
      <c r="C91" s="11"/>
      <c r="D91" s="21" t="s">
        <v>95</v>
      </c>
      <c r="E91" s="22">
        <v>0.05</v>
      </c>
      <c r="F91" s="11"/>
      <c r="G91" s="12" t="s">
        <v>269</v>
      </c>
      <c r="I91" t="s">
        <v>95</v>
      </c>
      <c r="J91" s="13">
        <v>0.05</v>
      </c>
      <c r="L91" t="str">
        <f t="shared" si="10"/>
        <v>ok</v>
      </c>
      <c r="M91" t="str">
        <f t="shared" si="11"/>
        <v>ok</v>
      </c>
    </row>
    <row r="92" spans="2:13" x14ac:dyDescent="0.25">
      <c r="B92" s="10">
        <f t="shared" si="9"/>
        <v>89</v>
      </c>
      <c r="C92" s="11"/>
      <c r="D92" s="21" t="s">
        <v>130</v>
      </c>
      <c r="E92" s="22">
        <v>0.1</v>
      </c>
      <c r="F92" s="11"/>
      <c r="G92" s="12" t="s">
        <v>269</v>
      </c>
      <c r="I92" t="s">
        <v>130</v>
      </c>
      <c r="J92" s="13">
        <v>0.1</v>
      </c>
      <c r="L92" t="str">
        <f t="shared" si="10"/>
        <v>ok</v>
      </c>
      <c r="M92" t="str">
        <f t="shared" si="11"/>
        <v>ok</v>
      </c>
    </row>
    <row r="93" spans="2:13" x14ac:dyDescent="0.25">
      <c r="B93" s="10">
        <f t="shared" si="9"/>
        <v>90</v>
      </c>
      <c r="C93" s="11"/>
      <c r="D93" s="21" t="s">
        <v>89</v>
      </c>
      <c r="E93" s="22">
        <v>0.1</v>
      </c>
      <c r="F93" s="11"/>
      <c r="G93" s="12" t="s">
        <v>269</v>
      </c>
      <c r="I93" t="s">
        <v>89</v>
      </c>
      <c r="J93" s="13">
        <v>0.1</v>
      </c>
      <c r="L93" t="str">
        <f t="shared" si="10"/>
        <v>ok</v>
      </c>
      <c r="M93" t="str">
        <f t="shared" si="11"/>
        <v>ok</v>
      </c>
    </row>
    <row r="94" spans="2:13" x14ac:dyDescent="0.25">
      <c r="B94" s="10">
        <f t="shared" si="9"/>
        <v>91</v>
      </c>
      <c r="C94" s="11"/>
      <c r="D94" s="21" t="s">
        <v>124</v>
      </c>
      <c r="E94" s="22">
        <v>0.05</v>
      </c>
      <c r="F94" s="11"/>
      <c r="G94" s="12" t="s">
        <v>269</v>
      </c>
      <c r="I94" t="s">
        <v>124</v>
      </c>
      <c r="J94" s="13">
        <v>0.05</v>
      </c>
      <c r="L94" t="str">
        <f t="shared" si="10"/>
        <v>ok</v>
      </c>
      <c r="M94" t="str">
        <f t="shared" si="11"/>
        <v>ok</v>
      </c>
    </row>
    <row r="95" spans="2:13" x14ac:dyDescent="0.25">
      <c r="B95" s="10">
        <f t="shared" si="9"/>
        <v>92</v>
      </c>
      <c r="C95" s="11"/>
      <c r="D95" s="21" t="s">
        <v>328</v>
      </c>
      <c r="E95" s="22">
        <v>0.1</v>
      </c>
      <c r="F95" s="11"/>
      <c r="G95" s="12" t="s">
        <v>269</v>
      </c>
      <c r="I95" t="s">
        <v>328</v>
      </c>
      <c r="J95" s="13">
        <v>0.1</v>
      </c>
      <c r="L95" t="str">
        <f t="shared" si="10"/>
        <v>ok</v>
      </c>
      <c r="M95" t="str">
        <f t="shared" si="11"/>
        <v>ok</v>
      </c>
    </row>
    <row r="96" spans="2:13" x14ac:dyDescent="0.25">
      <c r="B96" s="10">
        <f t="shared" si="9"/>
        <v>93</v>
      </c>
      <c r="C96" s="11"/>
      <c r="D96" s="21" t="s">
        <v>298</v>
      </c>
      <c r="E96" s="22">
        <v>0.1</v>
      </c>
      <c r="F96" s="11"/>
      <c r="G96" s="12" t="s">
        <v>269</v>
      </c>
      <c r="I96" t="s">
        <v>298</v>
      </c>
      <c r="J96" s="13">
        <v>0.1</v>
      </c>
      <c r="L96" t="str">
        <f t="shared" si="10"/>
        <v>ok</v>
      </c>
      <c r="M96" t="str">
        <f t="shared" si="11"/>
        <v>ok</v>
      </c>
    </row>
    <row r="97" spans="2:13" x14ac:dyDescent="0.25">
      <c r="B97" s="10">
        <f t="shared" si="9"/>
        <v>94</v>
      </c>
      <c r="C97" s="11"/>
      <c r="D97" s="21" t="s">
        <v>137</v>
      </c>
      <c r="E97" s="22">
        <v>7.0000000000000007E-2</v>
      </c>
      <c r="F97" s="11"/>
      <c r="G97" s="12" t="s">
        <v>269</v>
      </c>
      <c r="I97" t="s">
        <v>137</v>
      </c>
      <c r="J97" s="13">
        <v>7.0000000000000007E-2</v>
      </c>
      <c r="L97" t="str">
        <f t="shared" si="10"/>
        <v>ok</v>
      </c>
      <c r="M97" t="str">
        <f t="shared" si="11"/>
        <v>ok</v>
      </c>
    </row>
    <row r="98" spans="2:13" x14ac:dyDescent="0.25">
      <c r="B98" s="10">
        <f t="shared" si="9"/>
        <v>95</v>
      </c>
      <c r="C98" s="11"/>
      <c r="D98" s="21" t="s">
        <v>235</v>
      </c>
      <c r="E98" s="22">
        <v>0.05</v>
      </c>
      <c r="F98" s="11"/>
      <c r="G98" s="12" t="s">
        <v>269</v>
      </c>
      <c r="I98" t="s">
        <v>235</v>
      </c>
      <c r="J98" s="13">
        <v>0.05</v>
      </c>
      <c r="L98" t="str">
        <f t="shared" si="10"/>
        <v>ok</v>
      </c>
      <c r="M98" t="str">
        <f t="shared" si="11"/>
        <v>ok</v>
      </c>
    </row>
    <row r="99" spans="2:13" x14ac:dyDescent="0.25">
      <c r="B99" s="10">
        <f t="shared" si="9"/>
        <v>96</v>
      </c>
      <c r="C99" s="11"/>
      <c r="D99" s="21" t="s">
        <v>34</v>
      </c>
      <c r="E99" s="22">
        <v>0.05</v>
      </c>
      <c r="F99" s="11"/>
      <c r="G99" s="12" t="s">
        <v>269</v>
      </c>
      <c r="I99" s="21" t="s">
        <v>34</v>
      </c>
      <c r="J99" s="13">
        <v>0.05</v>
      </c>
      <c r="L99" t="str">
        <f t="shared" si="10"/>
        <v>ok</v>
      </c>
      <c r="M99" t="str">
        <f t="shared" si="11"/>
        <v>ok</v>
      </c>
    </row>
    <row r="100" spans="2:13" x14ac:dyDescent="0.25">
      <c r="B100" s="10">
        <f t="shared" si="9"/>
        <v>97</v>
      </c>
      <c r="C100" s="11"/>
      <c r="D100" s="21" t="s">
        <v>90</v>
      </c>
      <c r="E100" s="13">
        <v>0.05</v>
      </c>
      <c r="F100" s="11"/>
      <c r="G100" s="12" t="s">
        <v>269</v>
      </c>
      <c r="I100" t="s">
        <v>90</v>
      </c>
      <c r="J100" s="13">
        <v>0.05</v>
      </c>
      <c r="L100" t="str">
        <f t="shared" si="10"/>
        <v>ok</v>
      </c>
      <c r="M100" t="str">
        <f t="shared" si="11"/>
        <v>ok</v>
      </c>
    </row>
    <row r="101" spans="2:13" x14ac:dyDescent="0.25">
      <c r="B101" s="10">
        <f t="shared" si="9"/>
        <v>98</v>
      </c>
      <c r="C101" s="11"/>
      <c r="D101" s="21" t="s">
        <v>329</v>
      </c>
      <c r="E101" s="22">
        <v>0.05</v>
      </c>
      <c r="F101" s="11"/>
      <c r="G101" s="12" t="s">
        <v>269</v>
      </c>
      <c r="I101" t="s">
        <v>329</v>
      </c>
      <c r="J101" s="13">
        <v>0.05</v>
      </c>
      <c r="L101" t="str">
        <f t="shared" si="10"/>
        <v>ok</v>
      </c>
      <c r="M101" t="str">
        <f t="shared" si="11"/>
        <v>ok</v>
      </c>
    </row>
    <row r="102" spans="2:13" x14ac:dyDescent="0.25">
      <c r="B102" s="10">
        <f t="shared" si="9"/>
        <v>99</v>
      </c>
      <c r="C102" s="11"/>
      <c r="D102" s="21" t="s">
        <v>293</v>
      </c>
      <c r="E102" s="22">
        <v>0.05</v>
      </c>
      <c r="F102" s="11"/>
      <c r="G102" s="12" t="s">
        <v>269</v>
      </c>
      <c r="I102" t="s">
        <v>293</v>
      </c>
      <c r="J102" s="13">
        <v>0.05</v>
      </c>
      <c r="L102" t="str">
        <f t="shared" ref="L102:L111" si="12">IF(D102=I102,"ok","RAZLIKA")</f>
        <v>ok</v>
      </c>
      <c r="M102" t="str">
        <f t="shared" ref="M102:M111" si="13">IF(E102=J102,"ok","RAZLIKA")</f>
        <v>ok</v>
      </c>
    </row>
    <row r="103" spans="2:13" x14ac:dyDescent="0.25">
      <c r="B103" s="10">
        <f t="shared" si="9"/>
        <v>100</v>
      </c>
      <c r="C103" s="11"/>
      <c r="D103" t="s">
        <v>217</v>
      </c>
      <c r="E103" s="13">
        <v>0.1</v>
      </c>
      <c r="F103" s="11"/>
      <c r="G103" s="12" t="s">
        <v>269</v>
      </c>
      <c r="I103" t="s">
        <v>217</v>
      </c>
      <c r="J103" s="13">
        <v>0.1</v>
      </c>
      <c r="L103" t="str">
        <f t="shared" si="12"/>
        <v>ok</v>
      </c>
      <c r="M103" t="str">
        <f t="shared" si="13"/>
        <v>ok</v>
      </c>
    </row>
    <row r="104" spans="2:13" x14ac:dyDescent="0.25">
      <c r="B104" s="10">
        <f t="shared" si="9"/>
        <v>101</v>
      </c>
      <c r="C104" s="11"/>
      <c r="D104" t="s">
        <v>320</v>
      </c>
      <c r="E104" s="13">
        <v>0.03</v>
      </c>
      <c r="F104" s="11"/>
      <c r="G104" s="12" t="s">
        <v>269</v>
      </c>
      <c r="I104" t="s">
        <v>320</v>
      </c>
      <c r="J104" s="13">
        <v>0.03</v>
      </c>
      <c r="L104" t="str">
        <f t="shared" si="12"/>
        <v>ok</v>
      </c>
      <c r="M104" t="str">
        <f t="shared" si="13"/>
        <v>ok</v>
      </c>
    </row>
    <row r="105" spans="2:13" x14ac:dyDescent="0.25">
      <c r="B105" s="10">
        <f t="shared" si="9"/>
        <v>102</v>
      </c>
      <c r="C105" s="11"/>
      <c r="D105" t="s">
        <v>50</v>
      </c>
      <c r="E105" s="13">
        <v>0.06</v>
      </c>
      <c r="F105" s="11"/>
      <c r="G105" s="12" t="s">
        <v>269</v>
      </c>
      <c r="I105" t="s">
        <v>50</v>
      </c>
      <c r="J105" s="13">
        <v>0.06</v>
      </c>
      <c r="L105" t="str">
        <f t="shared" si="12"/>
        <v>ok</v>
      </c>
      <c r="M105" t="str">
        <f t="shared" si="13"/>
        <v>ok</v>
      </c>
    </row>
    <row r="106" spans="2:13" x14ac:dyDescent="0.25">
      <c r="B106" s="10">
        <f t="shared" si="9"/>
        <v>103</v>
      </c>
      <c r="C106" s="11"/>
      <c r="D106" s="21" t="s">
        <v>188</v>
      </c>
      <c r="E106" s="22">
        <v>0</v>
      </c>
      <c r="F106" s="11"/>
      <c r="G106" s="12" t="s">
        <v>269</v>
      </c>
      <c r="I106" t="s">
        <v>188</v>
      </c>
      <c r="J106" s="13">
        <v>0</v>
      </c>
      <c r="L106" t="str">
        <f t="shared" si="12"/>
        <v>ok</v>
      </c>
      <c r="M106" t="str">
        <f t="shared" si="13"/>
        <v>ok</v>
      </c>
    </row>
    <row r="107" spans="2:13" x14ac:dyDescent="0.25">
      <c r="B107" s="10">
        <f t="shared" si="9"/>
        <v>104</v>
      </c>
      <c r="C107" s="11"/>
      <c r="D107" s="21" t="s">
        <v>200</v>
      </c>
      <c r="E107" s="13">
        <v>0.06</v>
      </c>
      <c r="F107" s="11"/>
      <c r="G107" s="12" t="s">
        <v>269</v>
      </c>
      <c r="I107" t="s">
        <v>200</v>
      </c>
      <c r="J107" s="13">
        <v>0.06</v>
      </c>
      <c r="L107" t="str">
        <f t="shared" si="12"/>
        <v>ok</v>
      </c>
      <c r="M107" t="str">
        <f t="shared" si="13"/>
        <v>ok</v>
      </c>
    </row>
    <row r="108" spans="2:13" x14ac:dyDescent="0.25">
      <c r="B108" s="10">
        <f t="shared" si="9"/>
        <v>105</v>
      </c>
      <c r="C108" s="11"/>
      <c r="D108" s="21" t="s">
        <v>63</v>
      </c>
      <c r="E108" s="22">
        <v>0.1</v>
      </c>
      <c r="F108" s="11"/>
      <c r="G108" s="12" t="s">
        <v>269</v>
      </c>
      <c r="I108" t="s">
        <v>63</v>
      </c>
      <c r="J108" s="13">
        <v>0.1</v>
      </c>
      <c r="L108" t="str">
        <f t="shared" si="12"/>
        <v>ok</v>
      </c>
      <c r="M108" t="str">
        <f t="shared" si="13"/>
        <v>ok</v>
      </c>
    </row>
    <row r="109" spans="2:13" x14ac:dyDescent="0.25">
      <c r="B109" s="10">
        <f t="shared" si="9"/>
        <v>106</v>
      </c>
      <c r="C109" s="11"/>
      <c r="D109" s="21" t="s">
        <v>20</v>
      </c>
      <c r="E109" s="22">
        <v>0.06</v>
      </c>
      <c r="F109" s="11"/>
      <c r="G109" s="12" t="s">
        <v>269</v>
      </c>
      <c r="I109" t="s">
        <v>20</v>
      </c>
      <c r="J109" s="13">
        <v>0.06</v>
      </c>
      <c r="L109" t="str">
        <f t="shared" si="12"/>
        <v>ok</v>
      </c>
      <c r="M109" t="str">
        <f t="shared" si="13"/>
        <v>ok</v>
      </c>
    </row>
    <row r="110" spans="2:13" x14ac:dyDescent="0.25">
      <c r="B110" s="10">
        <f t="shared" si="9"/>
        <v>107</v>
      </c>
      <c r="C110" s="11"/>
      <c r="D110" s="21" t="s">
        <v>180</v>
      </c>
      <c r="E110" s="22">
        <v>0.1</v>
      </c>
      <c r="F110" s="11"/>
      <c r="G110" s="12" t="s">
        <v>269</v>
      </c>
      <c r="I110" t="s">
        <v>180</v>
      </c>
      <c r="J110" s="13">
        <v>0.1</v>
      </c>
      <c r="L110" t="str">
        <f t="shared" si="12"/>
        <v>ok</v>
      </c>
      <c r="M110" t="str">
        <f t="shared" si="13"/>
        <v>ok</v>
      </c>
    </row>
    <row r="111" spans="2:13" x14ac:dyDescent="0.25">
      <c r="B111" s="10">
        <f t="shared" si="9"/>
        <v>108</v>
      </c>
      <c r="C111" s="11"/>
      <c r="D111" s="21" t="s">
        <v>143</v>
      </c>
      <c r="E111" s="22">
        <v>0.03</v>
      </c>
      <c r="F111" s="11"/>
      <c r="G111" s="12" t="s">
        <v>269</v>
      </c>
      <c r="I111" t="s">
        <v>143</v>
      </c>
      <c r="J111" s="13">
        <v>0.03</v>
      </c>
      <c r="L111" t="str">
        <f t="shared" si="12"/>
        <v>ok</v>
      </c>
      <c r="M111" t="str">
        <f t="shared" si="13"/>
        <v>ok</v>
      </c>
    </row>
    <row r="112" spans="2:13" x14ac:dyDescent="0.25">
      <c r="B112" s="10">
        <f t="shared" si="9"/>
        <v>109</v>
      </c>
      <c r="C112" s="11"/>
      <c r="D112" s="21" t="s">
        <v>41</v>
      </c>
      <c r="E112" s="22">
        <v>0.05</v>
      </c>
      <c r="F112" s="11"/>
      <c r="G112" s="12" t="s">
        <v>269</v>
      </c>
      <c r="I112" t="s">
        <v>41</v>
      </c>
      <c r="J112" s="13">
        <v>0.05</v>
      </c>
      <c r="L112" t="str">
        <f t="shared" ref="L112:L155" si="14">IF(D112=I112,"ok","RAZLIKA")</f>
        <v>ok</v>
      </c>
      <c r="M112" t="str">
        <f t="shared" ref="M112:M155" si="15">IF(E112=J112,"ok","RAZLIKA")</f>
        <v>ok</v>
      </c>
    </row>
    <row r="113" spans="2:13" x14ac:dyDescent="0.25">
      <c r="B113" s="10">
        <f t="shared" si="9"/>
        <v>110</v>
      </c>
      <c r="C113" s="11"/>
      <c r="D113" s="21" t="s">
        <v>113</v>
      </c>
      <c r="E113" s="22">
        <v>0.05</v>
      </c>
      <c r="F113" s="11"/>
      <c r="G113" s="12" t="s">
        <v>269</v>
      </c>
      <c r="I113" t="s">
        <v>113</v>
      </c>
      <c r="J113" s="13">
        <v>0.05</v>
      </c>
      <c r="L113" t="str">
        <f t="shared" si="14"/>
        <v>ok</v>
      </c>
      <c r="M113" t="str">
        <f t="shared" si="15"/>
        <v>ok</v>
      </c>
    </row>
    <row r="114" spans="2:13" x14ac:dyDescent="0.25">
      <c r="B114" s="10">
        <f t="shared" si="9"/>
        <v>111</v>
      </c>
      <c r="C114" s="11"/>
      <c r="D114" s="21" t="s">
        <v>23</v>
      </c>
      <c r="E114" s="22">
        <v>0.09</v>
      </c>
      <c r="F114" s="11"/>
      <c r="G114" s="12" t="s">
        <v>269</v>
      </c>
      <c r="I114" t="s">
        <v>23</v>
      </c>
      <c r="J114" s="13">
        <v>0.09</v>
      </c>
      <c r="L114" t="str">
        <f t="shared" si="14"/>
        <v>ok</v>
      </c>
      <c r="M114" t="str">
        <f t="shared" si="15"/>
        <v>ok</v>
      </c>
    </row>
    <row r="115" spans="2:13" x14ac:dyDescent="0.25">
      <c r="B115" s="10">
        <f t="shared" si="9"/>
        <v>112</v>
      </c>
      <c r="C115" s="11"/>
      <c r="D115" s="21" t="s">
        <v>199</v>
      </c>
      <c r="E115" s="22">
        <v>0.1</v>
      </c>
      <c r="F115" s="11"/>
      <c r="G115" s="12" t="s">
        <v>269</v>
      </c>
      <c r="I115" t="s">
        <v>199</v>
      </c>
      <c r="J115" s="13">
        <v>0.1</v>
      </c>
      <c r="L115" t="str">
        <f t="shared" si="14"/>
        <v>ok</v>
      </c>
      <c r="M115" t="str">
        <f t="shared" si="15"/>
        <v>ok</v>
      </c>
    </row>
    <row r="116" spans="2:13" x14ac:dyDescent="0.25">
      <c r="B116" s="10">
        <f t="shared" si="9"/>
        <v>113</v>
      </c>
      <c r="C116" s="11"/>
      <c r="D116" s="21" t="s">
        <v>294</v>
      </c>
      <c r="E116" s="22">
        <v>0.1</v>
      </c>
      <c r="F116" s="11"/>
      <c r="G116" s="12" t="s">
        <v>269</v>
      </c>
      <c r="I116" t="s">
        <v>294</v>
      </c>
      <c r="J116" s="13">
        <v>0.1</v>
      </c>
      <c r="L116" t="str">
        <f t="shared" si="14"/>
        <v>ok</v>
      </c>
      <c r="M116" t="str">
        <f t="shared" si="15"/>
        <v>ok</v>
      </c>
    </row>
    <row r="117" spans="2:13" x14ac:dyDescent="0.25">
      <c r="B117" s="10">
        <f t="shared" si="9"/>
        <v>114</v>
      </c>
      <c r="C117" s="11"/>
      <c r="D117" s="21" t="s">
        <v>252</v>
      </c>
      <c r="E117" s="22">
        <v>0.03</v>
      </c>
      <c r="F117" s="11"/>
      <c r="G117" s="12" t="s">
        <v>269</v>
      </c>
      <c r="I117" t="s">
        <v>252</v>
      </c>
      <c r="J117" s="13">
        <v>0.03</v>
      </c>
      <c r="L117" t="str">
        <f t="shared" si="14"/>
        <v>ok</v>
      </c>
      <c r="M117" t="str">
        <f t="shared" si="15"/>
        <v>ok</v>
      </c>
    </row>
    <row r="118" spans="2:13" x14ac:dyDescent="0.25">
      <c r="B118" s="10">
        <f t="shared" si="9"/>
        <v>115</v>
      </c>
      <c r="C118" s="11"/>
      <c r="D118" s="21" t="s">
        <v>85</v>
      </c>
      <c r="E118" s="22">
        <v>0.08</v>
      </c>
      <c r="F118" s="11"/>
      <c r="G118" s="12" t="s">
        <v>269</v>
      </c>
      <c r="I118" t="s">
        <v>85</v>
      </c>
      <c r="J118" s="13">
        <v>0.08</v>
      </c>
      <c r="L118" t="str">
        <f t="shared" si="14"/>
        <v>ok</v>
      </c>
      <c r="M118" t="str">
        <f t="shared" si="15"/>
        <v>ok</v>
      </c>
    </row>
    <row r="119" spans="2:13" x14ac:dyDescent="0.25">
      <c r="B119" s="10">
        <f t="shared" si="9"/>
        <v>116</v>
      </c>
      <c r="C119" s="11"/>
      <c r="D119" s="21" t="s">
        <v>114</v>
      </c>
      <c r="E119" s="22">
        <v>0.1</v>
      </c>
      <c r="F119" s="11"/>
      <c r="G119" s="12" t="s">
        <v>269</v>
      </c>
      <c r="I119" t="s">
        <v>114</v>
      </c>
      <c r="J119" s="13">
        <v>0.1</v>
      </c>
      <c r="L119" t="str">
        <f t="shared" si="14"/>
        <v>ok</v>
      </c>
      <c r="M119" t="str">
        <f t="shared" si="15"/>
        <v>ok</v>
      </c>
    </row>
    <row r="120" spans="2:13" x14ac:dyDescent="0.25">
      <c r="B120" s="10">
        <f t="shared" si="9"/>
        <v>117</v>
      </c>
      <c r="C120" s="11"/>
      <c r="D120" s="21" t="s">
        <v>57</v>
      </c>
      <c r="E120" s="13">
        <v>0.09</v>
      </c>
      <c r="F120" s="11"/>
      <c r="G120" s="12" t="s">
        <v>269</v>
      </c>
      <c r="I120" t="s">
        <v>57</v>
      </c>
      <c r="J120" s="13">
        <v>0.09</v>
      </c>
      <c r="L120" t="str">
        <f t="shared" si="14"/>
        <v>ok</v>
      </c>
      <c r="M120" t="str">
        <f t="shared" si="15"/>
        <v>ok</v>
      </c>
    </row>
    <row r="121" spans="2:13" x14ac:dyDescent="0.25">
      <c r="B121" s="10">
        <f t="shared" si="9"/>
        <v>118</v>
      </c>
      <c r="C121" s="11"/>
      <c r="D121" s="21" t="s">
        <v>236</v>
      </c>
      <c r="E121" s="22">
        <v>0.05</v>
      </c>
      <c r="F121" s="11"/>
      <c r="G121" s="12" t="s">
        <v>269</v>
      </c>
      <c r="I121" t="s">
        <v>236</v>
      </c>
      <c r="J121" s="13">
        <v>0.05</v>
      </c>
      <c r="L121" t="str">
        <f t="shared" si="14"/>
        <v>ok</v>
      </c>
      <c r="M121" t="str">
        <f t="shared" si="15"/>
        <v>ok</v>
      </c>
    </row>
    <row r="122" spans="2:13" x14ac:dyDescent="0.25">
      <c r="B122" s="10">
        <f t="shared" si="9"/>
        <v>119</v>
      </c>
      <c r="C122" s="11"/>
      <c r="D122" s="21" t="s">
        <v>208</v>
      </c>
      <c r="E122" s="22">
        <v>0.12</v>
      </c>
      <c r="F122" s="11"/>
      <c r="G122" s="12" t="s">
        <v>269</v>
      </c>
      <c r="I122" t="s">
        <v>208</v>
      </c>
      <c r="J122" s="13">
        <v>0.12</v>
      </c>
      <c r="L122" t="str">
        <f t="shared" si="14"/>
        <v>ok</v>
      </c>
      <c r="M122" t="str">
        <f t="shared" si="15"/>
        <v>ok</v>
      </c>
    </row>
    <row r="123" spans="2:13" x14ac:dyDescent="0.25">
      <c r="B123" s="10">
        <f t="shared" si="9"/>
        <v>120</v>
      </c>
      <c r="C123" s="11"/>
      <c r="D123" s="21" t="s">
        <v>347</v>
      </c>
      <c r="E123" s="22">
        <v>0.05</v>
      </c>
      <c r="F123" s="11"/>
      <c r="G123" s="12" t="s">
        <v>269</v>
      </c>
      <c r="I123" t="s">
        <v>347</v>
      </c>
      <c r="J123" s="13">
        <v>0.05</v>
      </c>
      <c r="L123" t="str">
        <f t="shared" si="14"/>
        <v>ok</v>
      </c>
      <c r="M123" t="str">
        <f t="shared" si="15"/>
        <v>ok</v>
      </c>
    </row>
    <row r="124" spans="2:13" x14ac:dyDescent="0.25">
      <c r="B124" s="10">
        <f t="shared" si="9"/>
        <v>121</v>
      </c>
      <c r="C124" s="11"/>
      <c r="D124" s="21" t="s">
        <v>168</v>
      </c>
      <c r="E124" s="22">
        <v>0.05</v>
      </c>
      <c r="F124" s="11"/>
      <c r="G124" s="12" t="s">
        <v>269</v>
      </c>
      <c r="I124" t="s">
        <v>168</v>
      </c>
      <c r="J124" s="13">
        <v>0.05</v>
      </c>
      <c r="L124" t="str">
        <f t="shared" si="14"/>
        <v>ok</v>
      </c>
      <c r="M124" t="str">
        <f t="shared" si="15"/>
        <v>ok</v>
      </c>
    </row>
    <row r="125" spans="2:13" x14ac:dyDescent="0.25">
      <c r="B125" s="10">
        <f t="shared" si="9"/>
        <v>122</v>
      </c>
      <c r="C125" s="11"/>
      <c r="D125" s="21" t="s">
        <v>169</v>
      </c>
      <c r="E125" s="22">
        <v>0.03</v>
      </c>
      <c r="F125" s="11"/>
      <c r="G125" s="12" t="s">
        <v>269</v>
      </c>
      <c r="I125" t="s">
        <v>169</v>
      </c>
      <c r="J125" s="13">
        <v>0.03</v>
      </c>
      <c r="L125" t="str">
        <f t="shared" si="14"/>
        <v>ok</v>
      </c>
      <c r="M125" t="str">
        <f t="shared" si="15"/>
        <v>ok</v>
      </c>
    </row>
    <row r="126" spans="2:13" x14ac:dyDescent="0.25">
      <c r="B126" s="10">
        <f t="shared" si="9"/>
        <v>123</v>
      </c>
      <c r="C126" s="11"/>
      <c r="D126" s="21" t="s">
        <v>45</v>
      </c>
      <c r="E126" s="22">
        <v>0.12</v>
      </c>
      <c r="F126" s="11"/>
      <c r="G126" s="12" t="s">
        <v>269</v>
      </c>
      <c r="I126" t="s">
        <v>45</v>
      </c>
      <c r="J126" s="13">
        <v>0.12</v>
      </c>
      <c r="L126" t="str">
        <f t="shared" si="14"/>
        <v>ok</v>
      </c>
      <c r="M126" t="str">
        <f t="shared" si="15"/>
        <v>ok</v>
      </c>
    </row>
    <row r="127" spans="2:13" x14ac:dyDescent="0.25">
      <c r="B127" s="10">
        <f t="shared" si="9"/>
        <v>124</v>
      </c>
      <c r="C127" s="11"/>
      <c r="D127" s="21" t="s">
        <v>66</v>
      </c>
      <c r="E127" s="22">
        <v>7.0000000000000007E-2</v>
      </c>
      <c r="F127" s="11"/>
      <c r="G127" s="12" t="s">
        <v>269</v>
      </c>
      <c r="I127" t="s">
        <v>66</v>
      </c>
      <c r="J127" s="13">
        <v>7.0000000000000007E-2</v>
      </c>
      <c r="L127" t="str">
        <f t="shared" si="14"/>
        <v>ok</v>
      </c>
      <c r="M127" t="str">
        <f t="shared" si="15"/>
        <v>ok</v>
      </c>
    </row>
    <row r="128" spans="2:13" x14ac:dyDescent="0.25">
      <c r="B128" s="10">
        <f t="shared" si="9"/>
        <v>125</v>
      </c>
      <c r="C128" s="11"/>
      <c r="D128" s="21" t="s">
        <v>24</v>
      </c>
      <c r="E128" s="22">
        <v>0.1</v>
      </c>
      <c r="F128" s="11"/>
      <c r="G128" s="12" t="s">
        <v>269</v>
      </c>
      <c r="I128" s="21" t="s">
        <v>24</v>
      </c>
      <c r="J128" s="13">
        <v>0.1</v>
      </c>
      <c r="L128" t="str">
        <f t="shared" si="14"/>
        <v>ok</v>
      </c>
      <c r="M128" t="str">
        <f t="shared" si="15"/>
        <v>ok</v>
      </c>
    </row>
    <row r="129" spans="2:13" x14ac:dyDescent="0.25">
      <c r="B129" s="10">
        <f t="shared" si="9"/>
        <v>126</v>
      </c>
      <c r="C129" s="11"/>
      <c r="D129" s="21" t="s">
        <v>307</v>
      </c>
      <c r="E129" s="22">
        <v>0.1</v>
      </c>
      <c r="F129" s="11"/>
      <c r="G129" s="12" t="s">
        <v>269</v>
      </c>
      <c r="I129" t="s">
        <v>307</v>
      </c>
      <c r="J129" s="13">
        <v>0.1</v>
      </c>
      <c r="L129" t="str">
        <f t="shared" si="14"/>
        <v>ok</v>
      </c>
      <c r="M129" t="str">
        <f t="shared" si="15"/>
        <v>ok</v>
      </c>
    </row>
    <row r="130" spans="2:13" x14ac:dyDescent="0.25">
      <c r="B130" s="10">
        <f t="shared" si="9"/>
        <v>127</v>
      </c>
      <c r="C130" s="11"/>
      <c r="D130" s="21" t="s">
        <v>21</v>
      </c>
      <c r="E130" s="22">
        <v>0.02</v>
      </c>
      <c r="F130" s="11"/>
      <c r="G130" s="12" t="s">
        <v>269</v>
      </c>
      <c r="I130" t="s">
        <v>21</v>
      </c>
      <c r="J130" s="13">
        <v>0.02</v>
      </c>
      <c r="L130" t="str">
        <f t="shared" si="14"/>
        <v>ok</v>
      </c>
      <c r="M130" t="str">
        <f t="shared" si="15"/>
        <v>ok</v>
      </c>
    </row>
    <row r="131" spans="2:13" x14ac:dyDescent="0.25">
      <c r="B131" s="10">
        <f t="shared" si="9"/>
        <v>128</v>
      </c>
      <c r="C131" s="11"/>
      <c r="D131" s="21" t="s">
        <v>330</v>
      </c>
      <c r="E131" s="22">
        <v>0.05</v>
      </c>
      <c r="F131" s="11"/>
      <c r="G131" s="12" t="s">
        <v>269</v>
      </c>
      <c r="I131" t="s">
        <v>330</v>
      </c>
      <c r="J131" s="13">
        <v>0.05</v>
      </c>
      <c r="L131" t="str">
        <f t="shared" si="14"/>
        <v>ok</v>
      </c>
      <c r="M131" t="str">
        <f t="shared" si="15"/>
        <v>ok</v>
      </c>
    </row>
    <row r="132" spans="2:13" x14ac:dyDescent="0.25">
      <c r="B132" s="10">
        <f t="shared" si="9"/>
        <v>129</v>
      </c>
      <c r="C132" s="11"/>
      <c r="D132" s="21" t="s">
        <v>144</v>
      </c>
      <c r="E132" s="13">
        <v>0.04</v>
      </c>
      <c r="F132" s="11"/>
      <c r="G132" s="12" t="s">
        <v>269</v>
      </c>
      <c r="I132" t="s">
        <v>144</v>
      </c>
      <c r="J132" s="13">
        <v>0.04</v>
      </c>
      <c r="L132" t="str">
        <f t="shared" si="14"/>
        <v>ok</v>
      </c>
      <c r="M132" t="str">
        <f t="shared" si="15"/>
        <v>ok</v>
      </c>
    </row>
    <row r="133" spans="2:13" x14ac:dyDescent="0.25">
      <c r="B133" s="10">
        <f t="shared" si="9"/>
        <v>130</v>
      </c>
      <c r="C133" s="11"/>
      <c r="D133" s="21" t="s">
        <v>164</v>
      </c>
      <c r="E133" s="22">
        <v>0.1</v>
      </c>
      <c r="F133" s="11"/>
      <c r="G133" s="12" t="s">
        <v>269</v>
      </c>
      <c r="I133" t="s">
        <v>164</v>
      </c>
      <c r="J133" s="13">
        <v>0.1</v>
      </c>
      <c r="L133" t="str">
        <f t="shared" si="14"/>
        <v>ok</v>
      </c>
      <c r="M133" t="str">
        <f t="shared" si="15"/>
        <v>ok</v>
      </c>
    </row>
    <row r="134" spans="2:13" x14ac:dyDescent="0.25">
      <c r="B134" s="10">
        <f t="shared" si="9"/>
        <v>131</v>
      </c>
      <c r="C134" s="11"/>
      <c r="D134" s="21" t="s">
        <v>314</v>
      </c>
      <c r="E134" s="22">
        <v>0.05</v>
      </c>
      <c r="F134" s="11"/>
      <c r="G134" s="12" t="s">
        <v>269</v>
      </c>
      <c r="I134" t="s">
        <v>314</v>
      </c>
      <c r="J134" s="13">
        <v>0.05</v>
      </c>
      <c r="L134" t="str">
        <f t="shared" si="14"/>
        <v>ok</v>
      </c>
      <c r="M134" t="str">
        <f t="shared" si="15"/>
        <v>ok</v>
      </c>
    </row>
    <row r="135" spans="2:13" x14ac:dyDescent="0.25">
      <c r="B135" s="10">
        <f t="shared" si="9"/>
        <v>132</v>
      </c>
      <c r="C135" s="11"/>
      <c r="D135" s="21" t="s">
        <v>255</v>
      </c>
      <c r="E135" s="22">
        <v>0.1</v>
      </c>
      <c r="F135" s="11"/>
      <c r="G135" s="12" t="s">
        <v>269</v>
      </c>
      <c r="I135" t="s">
        <v>255</v>
      </c>
      <c r="J135" s="13">
        <v>0.1</v>
      </c>
      <c r="L135" t="str">
        <f t="shared" si="14"/>
        <v>ok</v>
      </c>
      <c r="M135" t="str">
        <f t="shared" si="15"/>
        <v>ok</v>
      </c>
    </row>
    <row r="136" spans="2:13" x14ac:dyDescent="0.25">
      <c r="B136" s="10">
        <f t="shared" si="9"/>
        <v>133</v>
      </c>
      <c r="C136" s="11"/>
      <c r="D136" s="21" t="s">
        <v>88</v>
      </c>
      <c r="E136" s="22">
        <v>0.05</v>
      </c>
      <c r="F136" s="11"/>
      <c r="G136" s="12" t="s">
        <v>269</v>
      </c>
      <c r="I136" t="s">
        <v>88</v>
      </c>
      <c r="J136" s="13">
        <v>0.05</v>
      </c>
      <c r="L136" t="str">
        <f t="shared" si="14"/>
        <v>ok</v>
      </c>
      <c r="M136" t="str">
        <f t="shared" si="15"/>
        <v>ok</v>
      </c>
    </row>
    <row r="137" spans="2:13" x14ac:dyDescent="0.25">
      <c r="B137" s="10">
        <f t="shared" si="9"/>
        <v>134</v>
      </c>
      <c r="C137" s="11"/>
      <c r="D137" s="21" t="s">
        <v>335</v>
      </c>
      <c r="E137" s="22">
        <v>0.1</v>
      </c>
      <c r="F137" s="11"/>
      <c r="G137" s="12" t="s">
        <v>269</v>
      </c>
      <c r="I137" t="s">
        <v>335</v>
      </c>
      <c r="J137" s="13">
        <v>0.1</v>
      </c>
      <c r="L137" t="str">
        <f t="shared" si="14"/>
        <v>ok</v>
      </c>
      <c r="M137" t="str">
        <f t="shared" si="15"/>
        <v>ok</v>
      </c>
    </row>
    <row r="138" spans="2:13" x14ac:dyDescent="0.25">
      <c r="B138" s="10">
        <f t="shared" si="9"/>
        <v>135</v>
      </c>
      <c r="C138" s="11"/>
      <c r="D138" s="21" t="s">
        <v>258</v>
      </c>
      <c r="E138" s="22">
        <v>0.06</v>
      </c>
      <c r="F138" s="11"/>
      <c r="G138" s="12" t="s">
        <v>269</v>
      </c>
      <c r="I138" t="s">
        <v>258</v>
      </c>
      <c r="J138" s="13">
        <v>0.06</v>
      </c>
      <c r="L138" t="str">
        <f t="shared" si="14"/>
        <v>ok</v>
      </c>
      <c r="M138" t="str">
        <f t="shared" si="15"/>
        <v>ok</v>
      </c>
    </row>
    <row r="139" spans="2:13" x14ac:dyDescent="0.25">
      <c r="B139" s="10">
        <f t="shared" si="9"/>
        <v>136</v>
      </c>
      <c r="C139" s="11"/>
      <c r="D139" s="21" t="s">
        <v>100</v>
      </c>
      <c r="E139" s="22">
        <v>0.05</v>
      </c>
      <c r="F139" s="11"/>
      <c r="G139" s="12" t="s">
        <v>269</v>
      </c>
      <c r="I139" t="s">
        <v>100</v>
      </c>
      <c r="J139" s="13">
        <v>0.05</v>
      </c>
      <c r="L139" t="str">
        <f t="shared" si="14"/>
        <v>ok</v>
      </c>
      <c r="M139" t="str">
        <f t="shared" si="15"/>
        <v>ok</v>
      </c>
    </row>
    <row r="140" spans="2:13" x14ac:dyDescent="0.25">
      <c r="B140" s="10">
        <f t="shared" si="9"/>
        <v>137</v>
      </c>
      <c r="C140" s="11"/>
      <c r="D140" s="21" t="s">
        <v>25</v>
      </c>
      <c r="E140" s="22">
        <v>0.06</v>
      </c>
      <c r="F140" s="11"/>
      <c r="G140" s="12" t="s">
        <v>269</v>
      </c>
      <c r="I140" t="s">
        <v>25</v>
      </c>
      <c r="J140" s="13">
        <v>0.06</v>
      </c>
      <c r="L140" t="str">
        <f t="shared" si="14"/>
        <v>ok</v>
      </c>
      <c r="M140" t="str">
        <f t="shared" si="15"/>
        <v>ok</v>
      </c>
    </row>
    <row r="141" spans="2:13" x14ac:dyDescent="0.25">
      <c r="B141" s="10">
        <f t="shared" ref="B141:B208" si="16">B140+1</f>
        <v>138</v>
      </c>
      <c r="C141" s="11"/>
      <c r="D141" s="21" t="s">
        <v>14</v>
      </c>
      <c r="E141" s="22">
        <v>0.05</v>
      </c>
      <c r="F141" s="11"/>
      <c r="G141" s="12" t="s">
        <v>269</v>
      </c>
      <c r="I141" t="s">
        <v>14</v>
      </c>
      <c r="J141" s="13">
        <v>0.05</v>
      </c>
      <c r="L141" t="str">
        <f t="shared" si="14"/>
        <v>ok</v>
      </c>
      <c r="M141" t="str">
        <f t="shared" si="15"/>
        <v>ok</v>
      </c>
    </row>
    <row r="142" spans="2:13" x14ac:dyDescent="0.25">
      <c r="B142" s="10">
        <f t="shared" si="16"/>
        <v>139</v>
      </c>
      <c r="C142" s="11"/>
      <c r="D142" s="21" t="s">
        <v>22</v>
      </c>
      <c r="E142" s="22">
        <v>0.02</v>
      </c>
      <c r="F142" s="11"/>
      <c r="G142" s="12" t="s">
        <v>269</v>
      </c>
      <c r="I142" t="s">
        <v>22</v>
      </c>
      <c r="J142" s="13">
        <v>0.02</v>
      </c>
      <c r="L142" t="str">
        <f t="shared" si="14"/>
        <v>ok</v>
      </c>
      <c r="M142" t="str">
        <f t="shared" si="15"/>
        <v>ok</v>
      </c>
    </row>
    <row r="143" spans="2:13" x14ac:dyDescent="0.25">
      <c r="B143" s="10">
        <f t="shared" si="16"/>
        <v>140</v>
      </c>
      <c r="C143" s="11"/>
      <c r="D143" s="21" t="s">
        <v>83</v>
      </c>
      <c r="E143" s="22">
        <v>0.1</v>
      </c>
      <c r="F143" s="11"/>
      <c r="G143" s="12" t="s">
        <v>269</v>
      </c>
      <c r="I143" t="s">
        <v>83</v>
      </c>
      <c r="J143" s="13">
        <v>0.1</v>
      </c>
      <c r="L143" t="str">
        <f t="shared" si="14"/>
        <v>ok</v>
      </c>
      <c r="M143" t="str">
        <f t="shared" si="15"/>
        <v>ok</v>
      </c>
    </row>
    <row r="144" spans="2:13" x14ac:dyDescent="0.25">
      <c r="B144" s="10">
        <f t="shared" si="16"/>
        <v>141</v>
      </c>
      <c r="C144" s="11"/>
      <c r="D144" t="s">
        <v>432</v>
      </c>
      <c r="E144" s="13">
        <v>0.08</v>
      </c>
      <c r="F144" s="11"/>
      <c r="G144" s="12" t="s">
        <v>269</v>
      </c>
      <c r="I144" t="s">
        <v>432</v>
      </c>
      <c r="J144" s="13">
        <v>0.08</v>
      </c>
      <c r="L144" t="str">
        <f t="shared" si="14"/>
        <v>ok</v>
      </c>
      <c r="M144" t="str">
        <f t="shared" si="15"/>
        <v>ok</v>
      </c>
    </row>
    <row r="145" spans="2:13" x14ac:dyDescent="0.25">
      <c r="B145" s="10">
        <f t="shared" si="16"/>
        <v>142</v>
      </c>
      <c r="C145" s="11"/>
      <c r="D145" s="21" t="s">
        <v>324</v>
      </c>
      <c r="E145" s="22">
        <v>0.1</v>
      </c>
      <c r="F145" s="11"/>
      <c r="G145" s="12" t="s">
        <v>269</v>
      </c>
      <c r="I145" t="s">
        <v>324</v>
      </c>
      <c r="J145" s="13">
        <v>0.1</v>
      </c>
      <c r="L145" t="str">
        <f t="shared" si="14"/>
        <v>ok</v>
      </c>
      <c r="M145" t="str">
        <f t="shared" si="15"/>
        <v>ok</v>
      </c>
    </row>
    <row r="146" spans="2:13" x14ac:dyDescent="0.25">
      <c r="B146" s="10">
        <f t="shared" si="16"/>
        <v>143</v>
      </c>
      <c r="C146" s="11"/>
      <c r="D146" s="21" t="s">
        <v>51</v>
      </c>
      <c r="E146" s="22">
        <v>0.12</v>
      </c>
      <c r="F146" s="11"/>
      <c r="G146" s="12" t="s">
        <v>269</v>
      </c>
      <c r="I146" t="s">
        <v>51</v>
      </c>
      <c r="J146" s="13">
        <v>0.12</v>
      </c>
      <c r="L146" t="str">
        <f t="shared" si="14"/>
        <v>ok</v>
      </c>
      <c r="M146" t="str">
        <f t="shared" si="15"/>
        <v>ok</v>
      </c>
    </row>
    <row r="147" spans="2:13" x14ac:dyDescent="0.25">
      <c r="B147" s="10">
        <f t="shared" si="16"/>
        <v>144</v>
      </c>
      <c r="C147" s="11"/>
      <c r="D147" t="s">
        <v>349</v>
      </c>
      <c r="E147" s="13">
        <v>0.1</v>
      </c>
      <c r="F147" s="11"/>
      <c r="G147" s="12" t="s">
        <v>269</v>
      </c>
      <c r="I147" t="s">
        <v>349</v>
      </c>
      <c r="J147" s="13">
        <v>0.1</v>
      </c>
      <c r="L147" t="str">
        <f t="shared" si="14"/>
        <v>ok</v>
      </c>
      <c r="M147" t="str">
        <f t="shared" si="15"/>
        <v>ok</v>
      </c>
    </row>
    <row r="148" spans="2:13" x14ac:dyDescent="0.25">
      <c r="B148" s="10">
        <f t="shared" si="16"/>
        <v>145</v>
      </c>
      <c r="C148" s="11"/>
      <c r="D148" s="21" t="s">
        <v>230</v>
      </c>
      <c r="E148" s="22">
        <v>0.06</v>
      </c>
      <c r="F148" s="11"/>
      <c r="G148" s="12" t="s">
        <v>269</v>
      </c>
      <c r="I148" t="s">
        <v>230</v>
      </c>
      <c r="J148" s="13">
        <v>0.06</v>
      </c>
      <c r="L148" t="str">
        <f t="shared" si="14"/>
        <v>ok</v>
      </c>
      <c r="M148" t="str">
        <f t="shared" si="15"/>
        <v>ok</v>
      </c>
    </row>
    <row r="149" spans="2:13" x14ac:dyDescent="0.25">
      <c r="B149" s="10">
        <f t="shared" si="16"/>
        <v>146</v>
      </c>
      <c r="C149" s="11"/>
      <c r="D149" s="21" t="s">
        <v>229</v>
      </c>
      <c r="E149" s="22">
        <v>0.05</v>
      </c>
      <c r="F149" s="11"/>
      <c r="G149" s="12" t="s">
        <v>269</v>
      </c>
      <c r="I149" t="s">
        <v>229</v>
      </c>
      <c r="J149" s="13">
        <v>0.05</v>
      </c>
      <c r="L149" t="str">
        <f t="shared" si="14"/>
        <v>ok</v>
      </c>
      <c r="M149" t="str">
        <f t="shared" si="15"/>
        <v>ok</v>
      </c>
    </row>
    <row r="150" spans="2:13" x14ac:dyDescent="0.25">
      <c r="B150" s="10">
        <f t="shared" si="16"/>
        <v>147</v>
      </c>
      <c r="C150" s="11"/>
      <c r="D150" t="s">
        <v>434</v>
      </c>
      <c r="E150" s="13">
        <v>0.1</v>
      </c>
      <c r="F150" s="11"/>
      <c r="G150" s="12"/>
      <c r="I150" t="s">
        <v>434</v>
      </c>
      <c r="J150" s="13">
        <v>0.1</v>
      </c>
      <c r="L150" t="str">
        <f t="shared" si="14"/>
        <v>ok</v>
      </c>
      <c r="M150" t="str">
        <f t="shared" si="15"/>
        <v>ok</v>
      </c>
    </row>
    <row r="151" spans="2:13" x14ac:dyDescent="0.25">
      <c r="B151" s="10">
        <f t="shared" si="16"/>
        <v>148</v>
      </c>
      <c r="C151" s="11"/>
      <c r="D151" s="21" t="s">
        <v>263</v>
      </c>
      <c r="E151" s="13">
        <v>0.1</v>
      </c>
      <c r="F151" s="11"/>
      <c r="G151" s="12" t="s">
        <v>269</v>
      </c>
      <c r="I151" t="s">
        <v>263</v>
      </c>
      <c r="J151" s="13">
        <v>0.1</v>
      </c>
      <c r="L151" t="str">
        <f t="shared" si="14"/>
        <v>ok</v>
      </c>
      <c r="M151" t="str">
        <f t="shared" si="15"/>
        <v>ok</v>
      </c>
    </row>
    <row r="152" spans="2:13" x14ac:dyDescent="0.25">
      <c r="B152" s="10">
        <f t="shared" si="16"/>
        <v>149</v>
      </c>
      <c r="C152" s="11"/>
      <c r="D152" s="21" t="s">
        <v>67</v>
      </c>
      <c r="E152" s="22">
        <v>0.08</v>
      </c>
      <c r="F152" s="11"/>
      <c r="G152" s="12" t="s">
        <v>269</v>
      </c>
      <c r="I152" t="s">
        <v>67</v>
      </c>
      <c r="J152" s="13">
        <v>0.08</v>
      </c>
      <c r="L152" t="str">
        <f t="shared" si="14"/>
        <v>ok</v>
      </c>
      <c r="M152" t="str">
        <f t="shared" si="15"/>
        <v>ok</v>
      </c>
    </row>
    <row r="153" spans="2:13" x14ac:dyDescent="0.25">
      <c r="B153" s="10">
        <f t="shared" si="16"/>
        <v>150</v>
      </c>
      <c r="C153" s="11"/>
      <c r="D153" s="21" t="s">
        <v>331</v>
      </c>
      <c r="E153" s="22">
        <v>0.1</v>
      </c>
      <c r="F153" s="11"/>
      <c r="G153" s="12" t="s">
        <v>269</v>
      </c>
      <c r="I153" t="s">
        <v>331</v>
      </c>
      <c r="J153" s="13">
        <v>0.1</v>
      </c>
      <c r="L153" t="str">
        <f t="shared" si="14"/>
        <v>ok</v>
      </c>
      <c r="M153" t="str">
        <f t="shared" si="15"/>
        <v>ok</v>
      </c>
    </row>
    <row r="154" spans="2:13" x14ac:dyDescent="0.25">
      <c r="B154" s="10">
        <f t="shared" si="16"/>
        <v>151</v>
      </c>
      <c r="C154" s="11"/>
      <c r="D154" s="21" t="s">
        <v>54</v>
      </c>
      <c r="E154" s="22">
        <v>0.06</v>
      </c>
      <c r="F154" s="11"/>
      <c r="G154" s="12" t="s">
        <v>269</v>
      </c>
      <c r="I154" t="s">
        <v>54</v>
      </c>
      <c r="J154" s="13">
        <v>0.06</v>
      </c>
      <c r="L154" t="str">
        <f t="shared" si="14"/>
        <v>ok</v>
      </c>
      <c r="M154" t="str">
        <f t="shared" si="15"/>
        <v>ok</v>
      </c>
    </row>
    <row r="155" spans="2:13" x14ac:dyDescent="0.25">
      <c r="B155" s="10">
        <f t="shared" si="16"/>
        <v>152</v>
      </c>
      <c r="C155" s="11"/>
      <c r="D155" s="21" t="s">
        <v>136</v>
      </c>
      <c r="E155" s="22">
        <v>0.06</v>
      </c>
      <c r="F155" s="11"/>
      <c r="G155" s="12" t="s">
        <v>269</v>
      </c>
      <c r="I155" t="s">
        <v>136</v>
      </c>
      <c r="J155" s="13">
        <v>0.06</v>
      </c>
      <c r="L155" t="str">
        <f t="shared" si="14"/>
        <v>ok</v>
      </c>
      <c r="M155" t="str">
        <f t="shared" si="15"/>
        <v>ok</v>
      </c>
    </row>
    <row r="156" spans="2:13" x14ac:dyDescent="0.25">
      <c r="B156" s="10">
        <f t="shared" si="16"/>
        <v>153</v>
      </c>
      <c r="C156" s="11"/>
      <c r="D156" s="21" t="s">
        <v>246</v>
      </c>
      <c r="E156" s="22">
        <v>0.05</v>
      </c>
      <c r="F156" s="11"/>
      <c r="G156" s="12" t="s">
        <v>269</v>
      </c>
      <c r="I156" t="s">
        <v>246</v>
      </c>
      <c r="J156" s="13">
        <v>0.05</v>
      </c>
      <c r="L156" t="str">
        <f t="shared" ref="L156:L219" si="17">IF(D156=I156,"ok","RAZLIKA")</f>
        <v>ok</v>
      </c>
      <c r="M156" t="str">
        <f t="shared" ref="M156:M219" si="18">IF(E156=J156,"ok","RAZLIKA")</f>
        <v>ok</v>
      </c>
    </row>
    <row r="157" spans="2:13" x14ac:dyDescent="0.25">
      <c r="B157" s="10">
        <f t="shared" si="16"/>
        <v>154</v>
      </c>
      <c r="C157" s="11"/>
      <c r="D157" s="21" t="s">
        <v>202</v>
      </c>
      <c r="E157" s="22">
        <v>7.0000000000000007E-2</v>
      </c>
      <c r="F157" s="11"/>
      <c r="G157" s="12" t="s">
        <v>269</v>
      </c>
      <c r="I157" t="s">
        <v>202</v>
      </c>
      <c r="J157" s="13">
        <v>7.0000000000000007E-2</v>
      </c>
      <c r="L157" t="str">
        <f t="shared" si="17"/>
        <v>ok</v>
      </c>
      <c r="M157" t="str">
        <f t="shared" si="18"/>
        <v>ok</v>
      </c>
    </row>
    <row r="158" spans="2:13" x14ac:dyDescent="0.25">
      <c r="B158" s="10">
        <f t="shared" si="16"/>
        <v>155</v>
      </c>
      <c r="C158" s="11"/>
      <c r="D158" t="s">
        <v>186</v>
      </c>
      <c r="E158" s="13">
        <v>0.05</v>
      </c>
      <c r="F158" s="11"/>
      <c r="G158" s="12"/>
      <c r="I158" t="s">
        <v>186</v>
      </c>
      <c r="J158" s="13">
        <v>0.05</v>
      </c>
      <c r="L158" t="str">
        <f t="shared" si="17"/>
        <v>ok</v>
      </c>
      <c r="M158" t="str">
        <f t="shared" si="18"/>
        <v>ok</v>
      </c>
    </row>
    <row r="159" spans="2:13" x14ac:dyDescent="0.25">
      <c r="B159" s="10">
        <f t="shared" si="16"/>
        <v>156</v>
      </c>
      <c r="C159" s="11"/>
      <c r="D159" s="21" t="s">
        <v>102</v>
      </c>
      <c r="E159" s="22">
        <v>0.08</v>
      </c>
      <c r="F159" s="11"/>
      <c r="G159" s="12" t="s">
        <v>269</v>
      </c>
      <c r="I159" t="s">
        <v>102</v>
      </c>
      <c r="J159" s="13">
        <v>0.08</v>
      </c>
      <c r="L159" t="str">
        <f t="shared" si="17"/>
        <v>ok</v>
      </c>
      <c r="M159" t="str">
        <f t="shared" si="18"/>
        <v>ok</v>
      </c>
    </row>
    <row r="160" spans="2:13" x14ac:dyDescent="0.25">
      <c r="B160" s="10">
        <f t="shared" si="16"/>
        <v>157</v>
      </c>
      <c r="C160" s="11"/>
      <c r="D160" s="21" t="s">
        <v>68</v>
      </c>
      <c r="E160" s="22">
        <v>0.12</v>
      </c>
      <c r="F160" s="11"/>
      <c r="G160" s="12" t="s">
        <v>269</v>
      </c>
      <c r="I160" t="s">
        <v>68</v>
      </c>
      <c r="J160" s="13">
        <v>0.12</v>
      </c>
      <c r="L160" t="str">
        <f t="shared" si="17"/>
        <v>ok</v>
      </c>
      <c r="M160" t="str">
        <f t="shared" si="18"/>
        <v>ok</v>
      </c>
    </row>
    <row r="161" spans="2:13" x14ac:dyDescent="0.25">
      <c r="B161" s="10">
        <f t="shared" si="16"/>
        <v>158</v>
      </c>
      <c r="C161" s="11"/>
      <c r="D161" s="21" t="s">
        <v>42</v>
      </c>
      <c r="E161" s="22">
        <v>0.05</v>
      </c>
      <c r="F161" s="11"/>
      <c r="G161" s="12" t="s">
        <v>269</v>
      </c>
      <c r="I161" t="s">
        <v>42</v>
      </c>
      <c r="J161" s="13">
        <v>0.05</v>
      </c>
      <c r="L161" t="str">
        <f t="shared" si="17"/>
        <v>ok</v>
      </c>
      <c r="M161" t="str">
        <f t="shared" si="18"/>
        <v>ok</v>
      </c>
    </row>
    <row r="162" spans="2:13" x14ac:dyDescent="0.25">
      <c r="B162" s="10">
        <f t="shared" si="16"/>
        <v>159</v>
      </c>
      <c r="C162" s="11"/>
      <c r="D162" s="21" t="s">
        <v>308</v>
      </c>
      <c r="E162" s="22">
        <v>0.08</v>
      </c>
      <c r="F162" s="11"/>
      <c r="G162" s="12" t="s">
        <v>269</v>
      </c>
      <c r="I162" t="s">
        <v>308</v>
      </c>
      <c r="J162" s="13">
        <v>0.08</v>
      </c>
      <c r="L162" t="str">
        <f t="shared" si="17"/>
        <v>ok</v>
      </c>
      <c r="M162" t="str">
        <f t="shared" si="18"/>
        <v>ok</v>
      </c>
    </row>
    <row r="163" spans="2:13" x14ac:dyDescent="0.25">
      <c r="B163" s="10">
        <f t="shared" si="16"/>
        <v>160</v>
      </c>
      <c r="C163" s="11"/>
      <c r="D163" s="21" t="s">
        <v>260</v>
      </c>
      <c r="E163" s="22">
        <v>0.05</v>
      </c>
      <c r="F163" s="11"/>
      <c r="G163" s="12" t="s">
        <v>269</v>
      </c>
      <c r="I163" t="s">
        <v>260</v>
      </c>
      <c r="J163" s="13">
        <v>0.05</v>
      </c>
      <c r="L163" t="str">
        <f t="shared" si="17"/>
        <v>ok</v>
      </c>
      <c r="M163" t="str">
        <f t="shared" si="18"/>
        <v>ok</v>
      </c>
    </row>
    <row r="164" spans="2:13" x14ac:dyDescent="0.25">
      <c r="B164" s="10">
        <f t="shared" si="16"/>
        <v>161</v>
      </c>
      <c r="C164" s="11"/>
      <c r="D164" s="21" t="s">
        <v>237</v>
      </c>
      <c r="E164" s="22">
        <v>0.01</v>
      </c>
      <c r="F164" s="11"/>
      <c r="G164" s="12" t="s">
        <v>269</v>
      </c>
      <c r="I164" t="s">
        <v>237</v>
      </c>
      <c r="J164" s="13">
        <v>0.01</v>
      </c>
      <c r="L164" t="str">
        <f t="shared" si="17"/>
        <v>ok</v>
      </c>
      <c r="M164" t="str">
        <f t="shared" si="18"/>
        <v>ok</v>
      </c>
    </row>
    <row r="165" spans="2:13" x14ac:dyDescent="0.25">
      <c r="B165" s="10">
        <f t="shared" si="16"/>
        <v>162</v>
      </c>
      <c r="C165" s="11"/>
      <c r="D165" s="21" t="s">
        <v>325</v>
      </c>
      <c r="E165" s="22">
        <v>0.1</v>
      </c>
      <c r="F165" s="11"/>
      <c r="G165" s="12" t="s">
        <v>269</v>
      </c>
      <c r="I165" t="s">
        <v>325</v>
      </c>
      <c r="J165" s="13">
        <v>0.1</v>
      </c>
      <c r="L165" t="str">
        <f t="shared" si="17"/>
        <v>ok</v>
      </c>
      <c r="M165" t="str">
        <f t="shared" si="18"/>
        <v>ok</v>
      </c>
    </row>
    <row r="166" spans="2:13" x14ac:dyDescent="0.25">
      <c r="B166" s="10">
        <f t="shared" si="16"/>
        <v>163</v>
      </c>
      <c r="C166" s="11"/>
      <c r="D166" s="21" t="s">
        <v>148</v>
      </c>
      <c r="E166" s="22">
        <v>0.02</v>
      </c>
      <c r="F166" s="11"/>
      <c r="G166" s="12" t="s">
        <v>269</v>
      </c>
      <c r="I166" t="s">
        <v>148</v>
      </c>
      <c r="J166" s="13">
        <v>0.02</v>
      </c>
      <c r="L166" t="str">
        <f t="shared" si="17"/>
        <v>ok</v>
      </c>
      <c r="M166" t="str">
        <f t="shared" si="18"/>
        <v>ok</v>
      </c>
    </row>
    <row r="167" spans="2:13" x14ac:dyDescent="0.25">
      <c r="B167" s="10">
        <f t="shared" si="16"/>
        <v>164</v>
      </c>
      <c r="C167" s="11"/>
      <c r="D167" t="s">
        <v>430</v>
      </c>
      <c r="E167" s="13">
        <v>0.05</v>
      </c>
      <c r="F167" s="11"/>
      <c r="G167" s="12"/>
      <c r="I167" t="s">
        <v>430</v>
      </c>
      <c r="J167" s="13">
        <v>0.05</v>
      </c>
      <c r="L167" t="str">
        <f t="shared" si="17"/>
        <v>ok</v>
      </c>
      <c r="M167" t="str">
        <f t="shared" si="18"/>
        <v>ok</v>
      </c>
    </row>
    <row r="168" spans="2:13" x14ac:dyDescent="0.25">
      <c r="B168" s="10">
        <f t="shared" si="16"/>
        <v>165</v>
      </c>
      <c r="C168" s="11"/>
      <c r="D168" s="21" t="s">
        <v>209</v>
      </c>
      <c r="E168" s="22">
        <v>0.1</v>
      </c>
      <c r="F168" s="11"/>
      <c r="G168" s="12" t="s">
        <v>269</v>
      </c>
      <c r="I168" t="s">
        <v>209</v>
      </c>
      <c r="J168" s="13">
        <v>0.1</v>
      </c>
      <c r="L168" t="str">
        <f t="shared" si="17"/>
        <v>ok</v>
      </c>
      <c r="M168" t="str">
        <f t="shared" si="18"/>
        <v>ok</v>
      </c>
    </row>
    <row r="169" spans="2:13" x14ac:dyDescent="0.25">
      <c r="B169" s="10">
        <f t="shared" si="16"/>
        <v>166</v>
      </c>
      <c r="C169" s="11"/>
      <c r="D169" s="21" t="s">
        <v>69</v>
      </c>
      <c r="E169" s="22">
        <v>0.1</v>
      </c>
      <c r="F169" s="11"/>
      <c r="G169" s="12" t="s">
        <v>269</v>
      </c>
      <c r="I169" t="s">
        <v>69</v>
      </c>
      <c r="J169" s="13">
        <v>0.1</v>
      </c>
      <c r="L169" t="str">
        <f t="shared" si="17"/>
        <v>ok</v>
      </c>
      <c r="M169" t="str">
        <f t="shared" si="18"/>
        <v>ok</v>
      </c>
    </row>
    <row r="170" spans="2:13" x14ac:dyDescent="0.25">
      <c r="B170" s="10">
        <f t="shared" si="16"/>
        <v>167</v>
      </c>
      <c r="C170" s="11"/>
      <c r="D170" s="21" t="s">
        <v>247</v>
      </c>
      <c r="E170" s="22">
        <v>0.05</v>
      </c>
      <c r="F170" s="11"/>
      <c r="G170" s="12" t="s">
        <v>269</v>
      </c>
      <c r="I170" t="s">
        <v>247</v>
      </c>
      <c r="J170" s="13">
        <v>0.05</v>
      </c>
      <c r="L170" t="str">
        <f t="shared" si="17"/>
        <v>ok</v>
      </c>
      <c r="M170" t="str">
        <f t="shared" si="18"/>
        <v>ok</v>
      </c>
    </row>
    <row r="171" spans="2:13" x14ac:dyDescent="0.25">
      <c r="B171" s="10">
        <f t="shared" si="16"/>
        <v>168</v>
      </c>
      <c r="C171" s="11"/>
      <c r="D171" s="21" t="s">
        <v>43</v>
      </c>
      <c r="E171" s="22">
        <v>0.1</v>
      </c>
      <c r="F171" s="11"/>
      <c r="G171" s="12" t="s">
        <v>269</v>
      </c>
      <c r="I171" t="s">
        <v>43</v>
      </c>
      <c r="J171" s="13">
        <v>0.1</v>
      </c>
      <c r="L171" t="str">
        <f t="shared" si="17"/>
        <v>ok</v>
      </c>
      <c r="M171" t="str">
        <f t="shared" si="18"/>
        <v>ok</v>
      </c>
    </row>
    <row r="172" spans="2:13" x14ac:dyDescent="0.25">
      <c r="B172" s="10">
        <f t="shared" si="16"/>
        <v>169</v>
      </c>
      <c r="C172" s="11"/>
      <c r="D172" s="21" t="s">
        <v>149</v>
      </c>
      <c r="E172" s="22">
        <v>0.05</v>
      </c>
      <c r="F172" s="11"/>
      <c r="G172" s="12" t="s">
        <v>269</v>
      </c>
      <c r="I172" t="s">
        <v>149</v>
      </c>
      <c r="J172" s="13">
        <v>0.05</v>
      </c>
      <c r="L172" t="str">
        <f t="shared" si="17"/>
        <v>ok</v>
      </c>
      <c r="M172" t="str">
        <f t="shared" si="18"/>
        <v>ok</v>
      </c>
    </row>
    <row r="173" spans="2:13" x14ac:dyDescent="0.25">
      <c r="B173" s="10">
        <f t="shared" si="16"/>
        <v>170</v>
      </c>
      <c r="C173" s="11"/>
      <c r="D173" s="21" t="s">
        <v>181</v>
      </c>
      <c r="E173" s="22">
        <v>0.05</v>
      </c>
      <c r="F173" s="11"/>
      <c r="G173" s="12" t="s">
        <v>269</v>
      </c>
      <c r="I173" t="s">
        <v>181</v>
      </c>
      <c r="J173" s="13">
        <v>0.05</v>
      </c>
      <c r="L173" t="str">
        <f t="shared" si="17"/>
        <v>ok</v>
      </c>
      <c r="M173" t="str">
        <f t="shared" si="18"/>
        <v>ok</v>
      </c>
    </row>
    <row r="174" spans="2:13" x14ac:dyDescent="0.25">
      <c r="B174" s="10">
        <f t="shared" si="16"/>
        <v>171</v>
      </c>
      <c r="C174" s="11"/>
      <c r="D174" s="21" t="s">
        <v>332</v>
      </c>
      <c r="E174" s="22">
        <v>0.05</v>
      </c>
      <c r="F174" s="11"/>
      <c r="G174" s="12" t="s">
        <v>269</v>
      </c>
      <c r="I174" t="s">
        <v>332</v>
      </c>
      <c r="J174" s="13">
        <v>0.05</v>
      </c>
      <c r="L174" t="str">
        <f t="shared" si="17"/>
        <v>ok</v>
      </c>
      <c r="M174" t="str">
        <f t="shared" si="18"/>
        <v>ok</v>
      </c>
    </row>
    <row r="175" spans="2:13" x14ac:dyDescent="0.25">
      <c r="B175" s="10">
        <f t="shared" si="16"/>
        <v>172</v>
      </c>
      <c r="C175" s="11"/>
      <c r="D175" s="21" t="s">
        <v>300</v>
      </c>
      <c r="E175" s="22">
        <v>0.05</v>
      </c>
      <c r="F175" s="11"/>
      <c r="G175" s="12" t="s">
        <v>269</v>
      </c>
      <c r="I175" t="s">
        <v>300</v>
      </c>
      <c r="J175" s="13">
        <v>0.05</v>
      </c>
      <c r="L175" t="str">
        <f t="shared" si="17"/>
        <v>ok</v>
      </c>
      <c r="M175" t="str">
        <f t="shared" si="18"/>
        <v>ok</v>
      </c>
    </row>
    <row r="176" spans="2:13" x14ac:dyDescent="0.25">
      <c r="B176" s="10">
        <f t="shared" si="16"/>
        <v>173</v>
      </c>
      <c r="C176" s="11"/>
      <c r="D176" t="s">
        <v>336</v>
      </c>
      <c r="E176" s="13">
        <v>0.1</v>
      </c>
      <c r="F176" s="11"/>
      <c r="G176" s="12" t="s">
        <v>269</v>
      </c>
      <c r="I176" t="s">
        <v>336</v>
      </c>
      <c r="J176" s="13">
        <v>0.1</v>
      </c>
      <c r="L176" t="str">
        <f t="shared" si="17"/>
        <v>ok</v>
      </c>
      <c r="M176" t="str">
        <f t="shared" si="18"/>
        <v>ok</v>
      </c>
    </row>
    <row r="177" spans="2:13" x14ac:dyDescent="0.25">
      <c r="B177" s="10">
        <f t="shared" si="16"/>
        <v>174</v>
      </c>
      <c r="C177" s="11"/>
      <c r="D177" s="21" t="s">
        <v>248</v>
      </c>
      <c r="E177" s="22">
        <v>0.05</v>
      </c>
      <c r="F177" s="11"/>
      <c r="G177" s="12" t="s">
        <v>269</v>
      </c>
      <c r="I177" t="s">
        <v>248</v>
      </c>
      <c r="J177" s="13">
        <v>0.05</v>
      </c>
      <c r="L177" t="str">
        <f t="shared" si="17"/>
        <v>ok</v>
      </c>
      <c r="M177" t="str">
        <f t="shared" si="18"/>
        <v>ok</v>
      </c>
    </row>
    <row r="178" spans="2:13" x14ac:dyDescent="0.25">
      <c r="B178" s="10">
        <f t="shared" si="16"/>
        <v>175</v>
      </c>
      <c r="C178" s="11"/>
      <c r="D178" s="21" t="s">
        <v>264</v>
      </c>
      <c r="E178" s="22">
        <v>0.08</v>
      </c>
      <c r="F178" s="11"/>
      <c r="G178" s="12" t="s">
        <v>269</v>
      </c>
      <c r="I178" t="s">
        <v>264</v>
      </c>
      <c r="J178" s="13">
        <v>0.08</v>
      </c>
      <c r="L178" t="str">
        <f t="shared" si="17"/>
        <v>ok</v>
      </c>
      <c r="M178" t="str">
        <f t="shared" si="18"/>
        <v>ok</v>
      </c>
    </row>
    <row r="179" spans="2:13" x14ac:dyDescent="0.25">
      <c r="B179" s="10">
        <f t="shared" si="16"/>
        <v>176</v>
      </c>
      <c r="C179" s="11"/>
      <c r="D179" t="s">
        <v>433</v>
      </c>
      <c r="E179" s="13">
        <v>0.08</v>
      </c>
      <c r="F179" s="11"/>
      <c r="G179" s="12"/>
      <c r="I179" t="s">
        <v>433</v>
      </c>
      <c r="J179" s="13">
        <v>0.08</v>
      </c>
      <c r="L179" t="str">
        <f t="shared" si="17"/>
        <v>ok</v>
      </c>
      <c r="M179" t="str">
        <f t="shared" si="18"/>
        <v>ok</v>
      </c>
    </row>
    <row r="180" spans="2:13" x14ac:dyDescent="0.25">
      <c r="B180" s="10">
        <f t="shared" si="16"/>
        <v>177</v>
      </c>
      <c r="C180" s="11"/>
      <c r="D180" s="21" t="s">
        <v>196</v>
      </c>
      <c r="E180" s="22">
        <v>0.03</v>
      </c>
      <c r="F180" s="11"/>
      <c r="G180" s="12" t="s">
        <v>269</v>
      </c>
      <c r="I180" t="s">
        <v>196</v>
      </c>
      <c r="J180" s="13">
        <v>0.03</v>
      </c>
      <c r="L180" t="str">
        <f t="shared" si="17"/>
        <v>ok</v>
      </c>
      <c r="M180" t="str">
        <f t="shared" si="18"/>
        <v>ok</v>
      </c>
    </row>
    <row r="181" spans="2:13" x14ac:dyDescent="0.25">
      <c r="B181" s="10">
        <f t="shared" si="16"/>
        <v>178</v>
      </c>
      <c r="C181" s="11"/>
      <c r="D181" s="21" t="s">
        <v>256</v>
      </c>
      <c r="E181" s="22">
        <v>0.1</v>
      </c>
      <c r="F181" s="11"/>
      <c r="G181" s="12" t="s">
        <v>269</v>
      </c>
      <c r="I181" t="s">
        <v>256</v>
      </c>
      <c r="J181" s="13">
        <v>0.1</v>
      </c>
      <c r="L181" t="str">
        <f t="shared" si="17"/>
        <v>ok</v>
      </c>
      <c r="M181" t="str">
        <f t="shared" si="18"/>
        <v>ok</v>
      </c>
    </row>
    <row r="182" spans="2:13" x14ac:dyDescent="0.25">
      <c r="B182" s="10">
        <f t="shared" si="16"/>
        <v>179</v>
      </c>
      <c r="C182" s="11"/>
      <c r="D182" s="21" t="s">
        <v>337</v>
      </c>
      <c r="E182" s="13">
        <v>0</v>
      </c>
      <c r="F182" s="11"/>
      <c r="G182" s="12" t="s">
        <v>269</v>
      </c>
      <c r="I182" t="s">
        <v>337</v>
      </c>
      <c r="J182" s="13">
        <v>0</v>
      </c>
      <c r="L182" t="str">
        <f t="shared" si="17"/>
        <v>ok</v>
      </c>
      <c r="M182" t="str">
        <f t="shared" si="18"/>
        <v>ok</v>
      </c>
    </row>
    <row r="183" spans="2:13" x14ac:dyDescent="0.25">
      <c r="B183" s="10">
        <f t="shared" si="16"/>
        <v>180</v>
      </c>
      <c r="C183" s="11"/>
      <c r="D183" s="21" t="s">
        <v>96</v>
      </c>
      <c r="E183" s="22">
        <v>7.0000000000000007E-2</v>
      </c>
      <c r="F183" s="11"/>
      <c r="G183" s="12" t="s">
        <v>269</v>
      </c>
      <c r="I183" t="s">
        <v>96</v>
      </c>
      <c r="J183" s="13">
        <v>7.0000000000000007E-2</v>
      </c>
      <c r="L183" t="str">
        <f t="shared" si="17"/>
        <v>ok</v>
      </c>
      <c r="M183" t="str">
        <f t="shared" si="18"/>
        <v>ok</v>
      </c>
    </row>
    <row r="184" spans="2:13" x14ac:dyDescent="0.25">
      <c r="B184" s="10">
        <f t="shared" si="16"/>
        <v>181</v>
      </c>
      <c r="C184" s="11"/>
      <c r="D184" s="21" t="s">
        <v>221</v>
      </c>
      <c r="E184" s="22">
        <v>7.0000000000000007E-2</v>
      </c>
      <c r="F184" s="11"/>
      <c r="G184" s="12" t="s">
        <v>269</v>
      </c>
      <c r="I184" t="s">
        <v>221</v>
      </c>
      <c r="J184" s="13">
        <v>7.0000000000000007E-2</v>
      </c>
      <c r="L184" t="str">
        <f t="shared" si="17"/>
        <v>ok</v>
      </c>
      <c r="M184" t="str">
        <f t="shared" si="18"/>
        <v>ok</v>
      </c>
    </row>
    <row r="185" spans="2:13" x14ac:dyDescent="0.25">
      <c r="B185" s="10">
        <f t="shared" si="16"/>
        <v>182</v>
      </c>
      <c r="C185" s="11"/>
      <c r="D185" t="s">
        <v>338</v>
      </c>
      <c r="E185" s="22">
        <v>0.08</v>
      </c>
      <c r="F185" s="11"/>
      <c r="G185" s="12" t="s">
        <v>269</v>
      </c>
      <c r="I185" t="s">
        <v>338</v>
      </c>
      <c r="J185" s="13">
        <v>0.08</v>
      </c>
      <c r="L185" t="str">
        <f t="shared" si="17"/>
        <v>ok</v>
      </c>
      <c r="M185" t="str">
        <f t="shared" si="18"/>
        <v>ok</v>
      </c>
    </row>
    <row r="186" spans="2:13" x14ac:dyDescent="0.25">
      <c r="B186" s="10">
        <f t="shared" si="16"/>
        <v>183</v>
      </c>
      <c r="C186" s="11"/>
      <c r="D186" s="21" t="s">
        <v>151</v>
      </c>
      <c r="E186" s="22">
        <v>0.08</v>
      </c>
      <c r="F186" s="11"/>
      <c r="G186" s="12" t="s">
        <v>269</v>
      </c>
      <c r="I186" t="s">
        <v>151</v>
      </c>
      <c r="J186" s="13">
        <v>0.08</v>
      </c>
      <c r="L186" t="str">
        <f t="shared" si="17"/>
        <v>ok</v>
      </c>
      <c r="M186" t="str">
        <f t="shared" si="18"/>
        <v>ok</v>
      </c>
    </row>
    <row r="187" spans="2:13" x14ac:dyDescent="0.25">
      <c r="B187" s="10">
        <f t="shared" si="16"/>
        <v>184</v>
      </c>
      <c r="C187" s="11"/>
      <c r="D187" s="21" t="s">
        <v>187</v>
      </c>
      <c r="E187" s="22">
        <v>0.05</v>
      </c>
      <c r="F187" s="11"/>
      <c r="G187" s="12" t="s">
        <v>269</v>
      </c>
      <c r="I187" t="s">
        <v>187</v>
      </c>
      <c r="J187" s="13">
        <v>0.05</v>
      </c>
      <c r="L187" t="str">
        <f t="shared" si="17"/>
        <v>ok</v>
      </c>
      <c r="M187" t="str">
        <f t="shared" si="18"/>
        <v>ok</v>
      </c>
    </row>
    <row r="188" spans="2:13" x14ac:dyDescent="0.25">
      <c r="B188" s="10">
        <f t="shared" si="16"/>
        <v>185</v>
      </c>
      <c r="C188" s="11"/>
      <c r="D188" s="21" t="s">
        <v>116</v>
      </c>
      <c r="E188" s="22">
        <v>0.12</v>
      </c>
      <c r="F188" s="11"/>
      <c r="G188" s="12" t="s">
        <v>269</v>
      </c>
      <c r="I188" t="s">
        <v>116</v>
      </c>
      <c r="J188" s="13">
        <v>0.12</v>
      </c>
      <c r="L188" t="str">
        <f t="shared" si="17"/>
        <v>ok</v>
      </c>
      <c r="M188" t="str">
        <f t="shared" si="18"/>
        <v>ok</v>
      </c>
    </row>
    <row r="189" spans="2:13" x14ac:dyDescent="0.25">
      <c r="B189" s="10">
        <f t="shared" si="16"/>
        <v>186</v>
      </c>
      <c r="C189" s="11"/>
      <c r="D189" s="21" t="s">
        <v>119</v>
      </c>
      <c r="E189" s="22">
        <v>0.1</v>
      </c>
      <c r="F189" s="11"/>
      <c r="G189" s="12" t="s">
        <v>269</v>
      </c>
      <c r="I189" t="s">
        <v>119</v>
      </c>
      <c r="J189" s="13">
        <v>0.1</v>
      </c>
      <c r="L189" t="str">
        <f t="shared" si="17"/>
        <v>ok</v>
      </c>
      <c r="M189" t="str">
        <f t="shared" si="18"/>
        <v>ok</v>
      </c>
    </row>
    <row r="190" spans="2:13" x14ac:dyDescent="0.25">
      <c r="B190" s="10">
        <f t="shared" si="16"/>
        <v>187</v>
      </c>
      <c r="C190" s="11"/>
      <c r="D190" s="21" t="s">
        <v>72</v>
      </c>
      <c r="E190" s="22">
        <v>0.1</v>
      </c>
      <c r="F190" s="11"/>
      <c r="G190" s="12" t="s">
        <v>269</v>
      </c>
      <c r="I190" t="s">
        <v>72</v>
      </c>
      <c r="J190" s="13">
        <v>0.1</v>
      </c>
      <c r="L190" t="str">
        <f t="shared" si="17"/>
        <v>ok</v>
      </c>
      <c r="M190" t="str">
        <f t="shared" si="18"/>
        <v>ok</v>
      </c>
    </row>
    <row r="191" spans="2:13" x14ac:dyDescent="0.25">
      <c r="B191" s="10">
        <f t="shared" si="16"/>
        <v>188</v>
      </c>
      <c r="C191" s="11"/>
      <c r="D191" s="21" t="s">
        <v>92</v>
      </c>
      <c r="E191" s="22">
        <v>7.0000000000000007E-2</v>
      </c>
      <c r="F191" s="11"/>
      <c r="G191" s="12" t="s">
        <v>269</v>
      </c>
      <c r="I191" t="s">
        <v>92</v>
      </c>
      <c r="J191" s="13">
        <v>7.0000000000000007E-2</v>
      </c>
      <c r="L191" t="str">
        <f t="shared" si="17"/>
        <v>ok</v>
      </c>
      <c r="M191" t="str">
        <f t="shared" si="18"/>
        <v>ok</v>
      </c>
    </row>
    <row r="192" spans="2:13" x14ac:dyDescent="0.25">
      <c r="B192" s="10">
        <f t="shared" si="16"/>
        <v>189</v>
      </c>
      <c r="C192" s="11"/>
      <c r="D192" s="21" t="s">
        <v>53</v>
      </c>
      <c r="E192" s="13">
        <v>0.08</v>
      </c>
      <c r="F192" s="11"/>
      <c r="G192" s="12" t="s">
        <v>269</v>
      </c>
      <c r="I192" t="s">
        <v>53</v>
      </c>
      <c r="J192" s="13">
        <v>0.08</v>
      </c>
      <c r="L192" t="str">
        <f t="shared" si="17"/>
        <v>ok</v>
      </c>
      <c r="M192" t="str">
        <f t="shared" si="18"/>
        <v>ok</v>
      </c>
    </row>
    <row r="193" spans="2:13" x14ac:dyDescent="0.25">
      <c r="B193" s="10">
        <f t="shared" si="16"/>
        <v>190</v>
      </c>
      <c r="C193" s="11"/>
      <c r="D193" s="21" t="s">
        <v>182</v>
      </c>
      <c r="E193" s="22">
        <v>0.06</v>
      </c>
      <c r="F193" s="11"/>
      <c r="G193" s="12" t="s">
        <v>269</v>
      </c>
      <c r="I193" t="s">
        <v>182</v>
      </c>
      <c r="J193" s="13">
        <v>0.06</v>
      </c>
      <c r="L193" t="str">
        <f t="shared" si="17"/>
        <v>ok</v>
      </c>
      <c r="M193" t="str">
        <f t="shared" si="18"/>
        <v>ok</v>
      </c>
    </row>
    <row r="194" spans="2:13" x14ac:dyDescent="0.25">
      <c r="B194" s="10">
        <f t="shared" si="16"/>
        <v>191</v>
      </c>
      <c r="C194" s="11"/>
      <c r="D194" s="21" t="s">
        <v>315</v>
      </c>
      <c r="E194" s="22">
        <v>0.05</v>
      </c>
      <c r="F194" s="11"/>
      <c r="G194" s="12" t="s">
        <v>269</v>
      </c>
      <c r="I194" t="s">
        <v>315</v>
      </c>
      <c r="J194" s="13">
        <v>0.05</v>
      </c>
      <c r="L194" t="str">
        <f t="shared" si="17"/>
        <v>ok</v>
      </c>
      <c r="M194" t="str">
        <f t="shared" si="18"/>
        <v>ok</v>
      </c>
    </row>
    <row r="195" spans="2:13" x14ac:dyDescent="0.25">
      <c r="B195" s="10">
        <f t="shared" si="16"/>
        <v>192</v>
      </c>
      <c r="C195" s="11"/>
      <c r="D195" s="21" t="s">
        <v>321</v>
      </c>
      <c r="E195" s="22">
        <v>0.1</v>
      </c>
      <c r="F195" s="11"/>
      <c r="G195" s="12" t="s">
        <v>269</v>
      </c>
      <c r="I195" s="21" t="s">
        <v>321</v>
      </c>
      <c r="J195" s="13">
        <v>0.1</v>
      </c>
      <c r="L195" t="str">
        <f t="shared" si="17"/>
        <v>ok</v>
      </c>
      <c r="M195" t="str">
        <f t="shared" si="18"/>
        <v>ok</v>
      </c>
    </row>
    <row r="196" spans="2:13" x14ac:dyDescent="0.25">
      <c r="B196" s="10">
        <f t="shared" si="16"/>
        <v>193</v>
      </c>
      <c r="C196" s="11"/>
      <c r="D196" s="21" t="s">
        <v>213</v>
      </c>
      <c r="E196" s="22">
        <v>0.08</v>
      </c>
      <c r="F196" s="11"/>
      <c r="G196" s="12" t="s">
        <v>269</v>
      </c>
      <c r="I196" t="s">
        <v>213</v>
      </c>
      <c r="J196" s="13">
        <v>0.08</v>
      </c>
      <c r="L196" t="str">
        <f t="shared" si="17"/>
        <v>ok</v>
      </c>
      <c r="M196" t="str">
        <f t="shared" si="18"/>
        <v>ok</v>
      </c>
    </row>
    <row r="197" spans="2:13" x14ac:dyDescent="0.25">
      <c r="B197" s="10">
        <f t="shared" si="16"/>
        <v>194</v>
      </c>
      <c r="C197" s="11"/>
      <c r="D197" s="21" t="s">
        <v>98</v>
      </c>
      <c r="E197" s="13">
        <v>0</v>
      </c>
      <c r="F197" s="11"/>
      <c r="G197" s="12" t="s">
        <v>269</v>
      </c>
      <c r="I197" t="s">
        <v>98</v>
      </c>
      <c r="J197" s="13">
        <v>0</v>
      </c>
      <c r="L197" t="str">
        <f t="shared" si="17"/>
        <v>ok</v>
      </c>
      <c r="M197" t="str">
        <f t="shared" si="18"/>
        <v>ok</v>
      </c>
    </row>
    <row r="198" spans="2:13" x14ac:dyDescent="0.25">
      <c r="B198" s="10">
        <f t="shared" si="16"/>
        <v>195</v>
      </c>
      <c r="C198" s="11"/>
      <c r="D198" s="21" t="s">
        <v>295</v>
      </c>
      <c r="E198" s="22">
        <v>0.1</v>
      </c>
      <c r="F198" s="11"/>
      <c r="G198" s="12" t="s">
        <v>269</v>
      </c>
      <c r="I198" t="s">
        <v>295</v>
      </c>
      <c r="J198" s="13">
        <v>0.1</v>
      </c>
      <c r="L198" t="str">
        <f t="shared" si="17"/>
        <v>ok</v>
      </c>
      <c r="M198" t="str">
        <f t="shared" si="18"/>
        <v>ok</v>
      </c>
    </row>
    <row r="199" spans="2:13" x14ac:dyDescent="0.25">
      <c r="B199" s="10">
        <f t="shared" si="16"/>
        <v>196</v>
      </c>
      <c r="C199" s="11"/>
      <c r="D199" s="21" t="s">
        <v>15</v>
      </c>
      <c r="E199" s="22">
        <v>0.05</v>
      </c>
      <c r="F199" s="11"/>
      <c r="G199" s="12" t="s">
        <v>269</v>
      </c>
      <c r="I199" s="21" t="s">
        <v>15</v>
      </c>
      <c r="J199" s="13">
        <v>0.05</v>
      </c>
      <c r="L199" t="str">
        <f t="shared" si="17"/>
        <v>ok</v>
      </c>
      <c r="M199" t="str">
        <f t="shared" si="18"/>
        <v>ok</v>
      </c>
    </row>
    <row r="200" spans="2:13" x14ac:dyDescent="0.25">
      <c r="B200" s="10">
        <f t="shared" si="16"/>
        <v>197</v>
      </c>
      <c r="C200" s="11"/>
      <c r="D200" s="21" t="s">
        <v>12</v>
      </c>
      <c r="E200" s="22">
        <v>0.13</v>
      </c>
      <c r="F200" s="11"/>
      <c r="G200" s="12" t="s">
        <v>269</v>
      </c>
      <c r="I200" s="21" t="s">
        <v>12</v>
      </c>
      <c r="J200" s="13">
        <v>0.13</v>
      </c>
      <c r="L200" t="str">
        <f t="shared" si="17"/>
        <v>ok</v>
      </c>
      <c r="M200" t="str">
        <f t="shared" si="18"/>
        <v>ok</v>
      </c>
    </row>
    <row r="201" spans="2:13" x14ac:dyDescent="0.25">
      <c r="B201" s="10">
        <f t="shared" si="16"/>
        <v>198</v>
      </c>
      <c r="C201" s="11"/>
      <c r="D201" s="21" t="s">
        <v>105</v>
      </c>
      <c r="E201" s="13">
        <v>7.0000000000000007E-2</v>
      </c>
      <c r="F201" s="11"/>
      <c r="G201" s="12" t="s">
        <v>269</v>
      </c>
      <c r="I201" t="s">
        <v>105</v>
      </c>
      <c r="J201" s="13">
        <v>7.0000000000000007E-2</v>
      </c>
      <c r="L201" t="str">
        <f t="shared" si="17"/>
        <v>ok</v>
      </c>
      <c r="M201" t="str">
        <f t="shared" si="18"/>
        <v>ok</v>
      </c>
    </row>
    <row r="202" spans="2:13" x14ac:dyDescent="0.25">
      <c r="B202" s="10">
        <f t="shared" si="16"/>
        <v>199</v>
      </c>
      <c r="C202" s="11"/>
      <c r="D202" s="21" t="s">
        <v>339</v>
      </c>
      <c r="E202" s="13">
        <v>0.05</v>
      </c>
      <c r="F202" s="11"/>
      <c r="G202" s="12" t="s">
        <v>269</v>
      </c>
      <c r="I202" s="21" t="s">
        <v>339</v>
      </c>
      <c r="J202" s="13">
        <v>0.05</v>
      </c>
      <c r="L202" t="str">
        <f t="shared" si="17"/>
        <v>ok</v>
      </c>
      <c r="M202" t="str">
        <f t="shared" si="18"/>
        <v>ok</v>
      </c>
    </row>
    <row r="203" spans="2:13" x14ac:dyDescent="0.25">
      <c r="B203" s="10">
        <f t="shared" si="16"/>
        <v>200</v>
      </c>
      <c r="C203" s="11"/>
      <c r="D203" t="s">
        <v>296</v>
      </c>
      <c r="E203" s="13">
        <v>0.05</v>
      </c>
      <c r="F203" s="11"/>
      <c r="G203" s="12" t="s">
        <v>269</v>
      </c>
      <c r="I203" t="s">
        <v>296</v>
      </c>
      <c r="J203" s="13">
        <v>0.05</v>
      </c>
      <c r="L203" t="str">
        <f t="shared" si="17"/>
        <v>ok</v>
      </c>
      <c r="M203" t="str">
        <f t="shared" si="18"/>
        <v>ok</v>
      </c>
    </row>
    <row r="204" spans="2:13" x14ac:dyDescent="0.25">
      <c r="B204" s="10">
        <f t="shared" si="16"/>
        <v>201</v>
      </c>
      <c r="C204" s="11"/>
      <c r="D204" s="21" t="s">
        <v>58</v>
      </c>
      <c r="E204" s="13">
        <v>0.1</v>
      </c>
      <c r="F204" s="11"/>
      <c r="G204" s="12" t="s">
        <v>269</v>
      </c>
      <c r="I204" t="s">
        <v>58</v>
      </c>
      <c r="J204" s="13">
        <v>0.1</v>
      </c>
      <c r="L204" t="str">
        <f t="shared" si="17"/>
        <v>ok</v>
      </c>
      <c r="M204" t="str">
        <f t="shared" si="18"/>
        <v>ok</v>
      </c>
    </row>
    <row r="205" spans="2:13" x14ac:dyDescent="0.25">
      <c r="B205" s="10">
        <f t="shared" si="16"/>
        <v>202</v>
      </c>
      <c r="C205" s="11"/>
      <c r="D205" s="21" t="s">
        <v>306</v>
      </c>
      <c r="E205" s="13">
        <v>7.0000000000000007E-2</v>
      </c>
      <c r="F205" s="11"/>
      <c r="G205" s="12" t="s">
        <v>269</v>
      </c>
      <c r="I205" t="s">
        <v>306</v>
      </c>
      <c r="J205" s="13">
        <v>7.0000000000000007E-2</v>
      </c>
      <c r="L205" t="str">
        <f t="shared" si="17"/>
        <v>ok</v>
      </c>
      <c r="M205" t="str">
        <f t="shared" si="18"/>
        <v>ok</v>
      </c>
    </row>
    <row r="206" spans="2:13" x14ac:dyDescent="0.25">
      <c r="B206" s="10">
        <f t="shared" si="16"/>
        <v>203</v>
      </c>
      <c r="C206" s="11"/>
      <c r="D206" s="21" t="s">
        <v>233</v>
      </c>
      <c r="E206" s="13">
        <v>0.09</v>
      </c>
      <c r="F206" s="11"/>
      <c r="G206" s="12" t="s">
        <v>269</v>
      </c>
      <c r="I206" t="s">
        <v>233</v>
      </c>
      <c r="J206" s="13">
        <v>0.09</v>
      </c>
      <c r="L206" t="str">
        <f t="shared" si="17"/>
        <v>ok</v>
      </c>
      <c r="M206" t="str">
        <f t="shared" si="18"/>
        <v>ok</v>
      </c>
    </row>
    <row r="207" spans="2:13" x14ac:dyDescent="0.25">
      <c r="B207" s="10">
        <f t="shared" si="16"/>
        <v>204</v>
      </c>
      <c r="C207" s="11"/>
      <c r="D207" s="21" t="s">
        <v>309</v>
      </c>
      <c r="E207" s="13">
        <v>0.02</v>
      </c>
      <c r="F207" s="11"/>
      <c r="G207" s="12" t="s">
        <v>269</v>
      </c>
      <c r="I207" t="s">
        <v>309</v>
      </c>
      <c r="J207" s="13">
        <v>0.02</v>
      </c>
      <c r="L207" t="str">
        <f t="shared" si="17"/>
        <v>ok</v>
      </c>
      <c r="M207" t="str">
        <f t="shared" si="18"/>
        <v>ok</v>
      </c>
    </row>
    <row r="208" spans="2:13" x14ac:dyDescent="0.25">
      <c r="B208" s="10">
        <f t="shared" si="16"/>
        <v>205</v>
      </c>
      <c r="C208" s="11"/>
      <c r="D208" s="21" t="s">
        <v>145</v>
      </c>
      <c r="E208" s="22">
        <v>0.05</v>
      </c>
      <c r="F208" s="11"/>
      <c r="G208" s="12" t="s">
        <v>269</v>
      </c>
      <c r="I208" t="s">
        <v>145</v>
      </c>
      <c r="J208" s="13">
        <v>0.05</v>
      </c>
      <c r="L208" t="str">
        <f t="shared" si="17"/>
        <v>ok</v>
      </c>
      <c r="M208" t="str">
        <f t="shared" si="18"/>
        <v>ok</v>
      </c>
    </row>
    <row r="209" spans="2:13" x14ac:dyDescent="0.25">
      <c r="B209" s="10">
        <f t="shared" ref="B209:B273" si="19">B208+1</f>
        <v>206</v>
      </c>
      <c r="C209" s="11"/>
      <c r="D209" s="21" t="s">
        <v>301</v>
      </c>
      <c r="E209" s="22">
        <v>0.05</v>
      </c>
      <c r="F209" s="11"/>
      <c r="G209" s="12" t="s">
        <v>269</v>
      </c>
      <c r="I209" t="s">
        <v>301</v>
      </c>
      <c r="J209" s="13">
        <v>0.05</v>
      </c>
      <c r="L209" t="str">
        <f t="shared" si="17"/>
        <v>ok</v>
      </c>
      <c r="M209" t="str">
        <f t="shared" si="18"/>
        <v>ok</v>
      </c>
    </row>
    <row r="210" spans="2:13" x14ac:dyDescent="0.25">
      <c r="B210" s="10">
        <f t="shared" si="19"/>
        <v>207</v>
      </c>
      <c r="C210" s="11"/>
      <c r="D210" s="21" t="s">
        <v>159</v>
      </c>
      <c r="E210" s="22">
        <v>0.05</v>
      </c>
      <c r="F210" s="11"/>
      <c r="G210" s="12" t="s">
        <v>269</v>
      </c>
      <c r="I210" t="s">
        <v>159</v>
      </c>
      <c r="J210" s="13">
        <v>0.05</v>
      </c>
      <c r="L210" t="str">
        <f t="shared" si="17"/>
        <v>ok</v>
      </c>
      <c r="M210" t="str">
        <f t="shared" si="18"/>
        <v>ok</v>
      </c>
    </row>
    <row r="211" spans="2:13" x14ac:dyDescent="0.25">
      <c r="B211" s="10">
        <f t="shared" si="19"/>
        <v>208</v>
      </c>
      <c r="C211" s="11"/>
      <c r="D211" s="21" t="s">
        <v>55</v>
      </c>
      <c r="E211" s="13">
        <v>0.1</v>
      </c>
      <c r="F211" s="11"/>
      <c r="G211" s="12" t="s">
        <v>269</v>
      </c>
      <c r="I211" t="s">
        <v>55</v>
      </c>
      <c r="J211" s="13">
        <v>0.1</v>
      </c>
      <c r="L211" t="str">
        <f t="shared" si="17"/>
        <v>ok</v>
      </c>
      <c r="M211" t="str">
        <f t="shared" si="18"/>
        <v>ok</v>
      </c>
    </row>
    <row r="212" spans="2:13" x14ac:dyDescent="0.25">
      <c r="B212" s="10">
        <f t="shared" si="19"/>
        <v>209</v>
      </c>
      <c r="C212" s="11"/>
      <c r="D212" s="21" t="s">
        <v>231</v>
      </c>
      <c r="E212" s="13">
        <v>0</v>
      </c>
      <c r="F212" s="11"/>
      <c r="G212" s="12" t="s">
        <v>269</v>
      </c>
      <c r="I212" t="s">
        <v>231</v>
      </c>
      <c r="J212" s="13">
        <v>0</v>
      </c>
      <c r="L212" t="str">
        <f t="shared" si="17"/>
        <v>ok</v>
      </c>
      <c r="M212" t="str">
        <f t="shared" si="18"/>
        <v>ok</v>
      </c>
    </row>
    <row r="213" spans="2:13" x14ac:dyDescent="0.25">
      <c r="B213" s="10">
        <f t="shared" si="19"/>
        <v>210</v>
      </c>
      <c r="C213" s="11"/>
      <c r="D213" s="21" t="s">
        <v>172</v>
      </c>
      <c r="E213" s="22">
        <v>0.06</v>
      </c>
      <c r="F213" s="11"/>
      <c r="G213" s="12" t="s">
        <v>269</v>
      </c>
      <c r="I213" t="s">
        <v>172</v>
      </c>
      <c r="J213" s="13">
        <v>0.06</v>
      </c>
      <c r="L213" t="str">
        <f t="shared" si="17"/>
        <v>ok</v>
      </c>
      <c r="M213" t="str">
        <f t="shared" si="18"/>
        <v>ok</v>
      </c>
    </row>
    <row r="214" spans="2:13" x14ac:dyDescent="0.25">
      <c r="B214" s="10">
        <f t="shared" si="19"/>
        <v>211</v>
      </c>
      <c r="C214" s="11"/>
      <c r="D214" s="21" t="s">
        <v>26</v>
      </c>
      <c r="E214" s="22">
        <v>0.06</v>
      </c>
      <c r="F214" s="11"/>
      <c r="G214" s="12" t="s">
        <v>269</v>
      </c>
      <c r="I214" t="s">
        <v>26</v>
      </c>
      <c r="J214" s="13">
        <v>0.06</v>
      </c>
      <c r="L214" t="str">
        <f t="shared" si="17"/>
        <v>ok</v>
      </c>
      <c r="M214" t="str">
        <f t="shared" si="18"/>
        <v>ok</v>
      </c>
    </row>
    <row r="215" spans="2:13" x14ac:dyDescent="0.25">
      <c r="B215" s="10">
        <f t="shared" si="19"/>
        <v>212</v>
      </c>
      <c r="C215" s="11"/>
      <c r="D215" s="21" t="s">
        <v>115</v>
      </c>
      <c r="E215" s="22">
        <v>0</v>
      </c>
      <c r="F215" s="11"/>
      <c r="G215" s="12" t="s">
        <v>269</v>
      </c>
      <c r="I215" t="s">
        <v>115</v>
      </c>
      <c r="J215" s="13">
        <v>0</v>
      </c>
      <c r="L215" t="str">
        <f t="shared" si="17"/>
        <v>ok</v>
      </c>
      <c r="M215" t="str">
        <f t="shared" si="18"/>
        <v>ok</v>
      </c>
    </row>
    <row r="216" spans="2:13" x14ac:dyDescent="0.25">
      <c r="B216" s="10">
        <f t="shared" si="19"/>
        <v>213</v>
      </c>
      <c r="C216" s="11"/>
      <c r="D216" s="21" t="s">
        <v>346</v>
      </c>
      <c r="E216" s="22">
        <v>0.08</v>
      </c>
      <c r="F216" s="11"/>
      <c r="G216" s="12" t="s">
        <v>269</v>
      </c>
      <c r="I216" t="s">
        <v>346</v>
      </c>
      <c r="J216" s="13">
        <v>0.08</v>
      </c>
      <c r="L216" t="str">
        <f t="shared" si="17"/>
        <v>ok</v>
      </c>
      <c r="M216" t="str">
        <f t="shared" si="18"/>
        <v>ok</v>
      </c>
    </row>
    <row r="217" spans="2:13" x14ac:dyDescent="0.25">
      <c r="B217" s="10">
        <f t="shared" si="19"/>
        <v>214</v>
      </c>
      <c r="C217" s="11"/>
      <c r="D217" s="21" t="s">
        <v>316</v>
      </c>
      <c r="E217" s="22">
        <v>0.1</v>
      </c>
      <c r="F217" s="11"/>
      <c r="G217" s="12" t="s">
        <v>269</v>
      </c>
      <c r="I217" t="s">
        <v>316</v>
      </c>
      <c r="J217" s="13">
        <v>0.1</v>
      </c>
      <c r="L217" t="str">
        <f t="shared" si="17"/>
        <v>ok</v>
      </c>
      <c r="M217" t="str">
        <f t="shared" si="18"/>
        <v>ok</v>
      </c>
    </row>
    <row r="218" spans="2:13" x14ac:dyDescent="0.25">
      <c r="B218" s="10">
        <f t="shared" si="19"/>
        <v>215</v>
      </c>
      <c r="C218" s="11"/>
      <c r="D218" s="21" t="s">
        <v>203</v>
      </c>
      <c r="E218" s="22">
        <v>0.06</v>
      </c>
      <c r="F218" s="11"/>
      <c r="G218" s="12" t="s">
        <v>269</v>
      </c>
      <c r="I218" t="s">
        <v>203</v>
      </c>
      <c r="J218" s="13">
        <v>0.06</v>
      </c>
      <c r="L218" t="str">
        <f t="shared" si="17"/>
        <v>ok</v>
      </c>
      <c r="M218" t="str">
        <f t="shared" si="18"/>
        <v>ok</v>
      </c>
    </row>
    <row r="219" spans="2:13" x14ac:dyDescent="0.25">
      <c r="B219" s="10">
        <f t="shared" si="19"/>
        <v>216</v>
      </c>
      <c r="C219" s="11"/>
      <c r="D219" s="21" t="s">
        <v>131</v>
      </c>
      <c r="E219" s="22">
        <v>0.05</v>
      </c>
      <c r="F219" s="11"/>
      <c r="G219" s="12" t="s">
        <v>269</v>
      </c>
      <c r="I219" t="s">
        <v>131</v>
      </c>
      <c r="J219" s="13">
        <v>0.05</v>
      </c>
      <c r="L219" t="str">
        <f t="shared" si="17"/>
        <v>ok</v>
      </c>
      <c r="M219" t="str">
        <f t="shared" si="18"/>
        <v>ok</v>
      </c>
    </row>
    <row r="220" spans="2:13" x14ac:dyDescent="0.25">
      <c r="B220" s="10">
        <f t="shared" si="19"/>
        <v>217</v>
      </c>
      <c r="C220" s="11"/>
      <c r="D220" s="21" t="s">
        <v>211</v>
      </c>
      <c r="E220" s="22">
        <v>0.1</v>
      </c>
      <c r="F220" s="11"/>
      <c r="G220" s="12" t="s">
        <v>269</v>
      </c>
      <c r="I220" t="s">
        <v>211</v>
      </c>
      <c r="J220" s="13">
        <v>0.1</v>
      </c>
      <c r="L220" t="str">
        <f t="shared" ref="L220:L249" si="20">IF(D220=I220,"ok","RAZLIKA")</f>
        <v>ok</v>
      </c>
      <c r="M220" t="str">
        <f t="shared" ref="M220:M249" si="21">IF(E220=J220,"ok","RAZLIKA")</f>
        <v>ok</v>
      </c>
    </row>
    <row r="221" spans="2:13" x14ac:dyDescent="0.25">
      <c r="B221" s="10">
        <f t="shared" si="19"/>
        <v>218</v>
      </c>
      <c r="C221" s="11"/>
      <c r="D221" s="21" t="s">
        <v>154</v>
      </c>
      <c r="E221" s="22">
        <v>0.05</v>
      </c>
      <c r="F221" s="11"/>
      <c r="G221" s="12" t="s">
        <v>269</v>
      </c>
      <c r="I221" t="s">
        <v>154</v>
      </c>
      <c r="J221" s="13">
        <v>0.05</v>
      </c>
      <c r="L221" t="str">
        <f t="shared" si="20"/>
        <v>ok</v>
      </c>
      <c r="M221" t="str">
        <f t="shared" si="21"/>
        <v>ok</v>
      </c>
    </row>
    <row r="222" spans="2:13" x14ac:dyDescent="0.25">
      <c r="B222" s="10">
        <f t="shared" si="19"/>
        <v>219</v>
      </c>
      <c r="C222" s="11"/>
      <c r="D222" s="21" t="s">
        <v>223</v>
      </c>
      <c r="E222" s="13">
        <v>0</v>
      </c>
      <c r="F222" s="11"/>
      <c r="G222" s="12" t="s">
        <v>269</v>
      </c>
      <c r="I222" t="s">
        <v>223</v>
      </c>
      <c r="J222" s="13">
        <v>0</v>
      </c>
      <c r="L222" t="str">
        <f t="shared" si="20"/>
        <v>ok</v>
      </c>
      <c r="M222" t="str">
        <f t="shared" si="21"/>
        <v>ok</v>
      </c>
    </row>
    <row r="223" spans="2:13" x14ac:dyDescent="0.25">
      <c r="B223" s="10">
        <f t="shared" si="19"/>
        <v>220</v>
      </c>
      <c r="C223" s="11"/>
      <c r="D223" s="21" t="s">
        <v>16</v>
      </c>
      <c r="E223" s="22">
        <v>0.05</v>
      </c>
      <c r="F223" s="11"/>
      <c r="G223" s="12" t="s">
        <v>269</v>
      </c>
      <c r="I223" t="s">
        <v>16</v>
      </c>
      <c r="J223" s="13">
        <v>0.05</v>
      </c>
      <c r="L223" t="str">
        <f t="shared" si="20"/>
        <v>ok</v>
      </c>
      <c r="M223" t="str">
        <f t="shared" si="21"/>
        <v>ok</v>
      </c>
    </row>
    <row r="224" spans="2:13" x14ac:dyDescent="0.25">
      <c r="B224" s="10">
        <f t="shared" si="19"/>
        <v>221</v>
      </c>
      <c r="C224" s="11"/>
      <c r="D224" s="21" t="s">
        <v>135</v>
      </c>
      <c r="E224" s="22">
        <v>0.1</v>
      </c>
      <c r="F224" s="11"/>
      <c r="G224" s="12" t="s">
        <v>269</v>
      </c>
      <c r="I224" t="s">
        <v>135</v>
      </c>
      <c r="J224" s="13">
        <v>0.1</v>
      </c>
      <c r="L224" t="str">
        <f t="shared" si="20"/>
        <v>ok</v>
      </c>
      <c r="M224" t="str">
        <f t="shared" si="21"/>
        <v>ok</v>
      </c>
    </row>
    <row r="225" spans="2:13" x14ac:dyDescent="0.25">
      <c r="B225" s="10">
        <f t="shared" si="19"/>
        <v>222</v>
      </c>
      <c r="C225" s="11"/>
      <c r="D225" s="21" t="s">
        <v>146</v>
      </c>
      <c r="E225" s="22">
        <v>0.03</v>
      </c>
      <c r="F225" s="11"/>
      <c r="G225" s="12" t="s">
        <v>269</v>
      </c>
      <c r="I225" t="s">
        <v>146</v>
      </c>
      <c r="J225" s="13">
        <v>0.03</v>
      </c>
      <c r="L225" t="str">
        <f t="shared" si="20"/>
        <v>ok</v>
      </c>
      <c r="M225" t="str">
        <f t="shared" si="21"/>
        <v>ok</v>
      </c>
    </row>
    <row r="226" spans="2:13" x14ac:dyDescent="0.25">
      <c r="B226" s="10">
        <f t="shared" si="19"/>
        <v>223</v>
      </c>
      <c r="C226" s="11"/>
      <c r="D226" s="21" t="s">
        <v>52</v>
      </c>
      <c r="E226" s="22">
        <v>0.06</v>
      </c>
      <c r="F226" s="11"/>
      <c r="G226" s="12" t="s">
        <v>269</v>
      </c>
      <c r="I226" t="s">
        <v>52</v>
      </c>
      <c r="J226" s="13">
        <v>0.06</v>
      </c>
      <c r="L226" t="str">
        <f t="shared" si="20"/>
        <v>ok</v>
      </c>
      <c r="M226" t="str">
        <f t="shared" si="21"/>
        <v>ok</v>
      </c>
    </row>
    <row r="227" spans="2:13" x14ac:dyDescent="0.25">
      <c r="B227" s="10">
        <f t="shared" si="19"/>
        <v>224</v>
      </c>
      <c r="C227" s="11"/>
      <c r="D227" s="21" t="s">
        <v>110</v>
      </c>
      <c r="E227" s="13">
        <v>7.0000000000000007E-2</v>
      </c>
      <c r="F227" s="11"/>
      <c r="G227" s="12" t="s">
        <v>269</v>
      </c>
      <c r="I227" t="s">
        <v>110</v>
      </c>
      <c r="J227" s="13">
        <v>7.0000000000000007E-2</v>
      </c>
      <c r="L227" t="str">
        <f t="shared" si="20"/>
        <v>ok</v>
      </c>
      <c r="M227" t="str">
        <f t="shared" si="21"/>
        <v>ok</v>
      </c>
    </row>
    <row r="228" spans="2:13" x14ac:dyDescent="0.25">
      <c r="B228" s="10">
        <f t="shared" si="19"/>
        <v>225</v>
      </c>
      <c r="C228" s="11"/>
      <c r="D228" s="21" t="s">
        <v>46</v>
      </c>
      <c r="E228" s="22">
        <v>0.1</v>
      </c>
      <c r="F228" s="11"/>
      <c r="G228" s="12" t="s">
        <v>269</v>
      </c>
      <c r="I228" t="s">
        <v>46</v>
      </c>
      <c r="J228" s="13">
        <v>0.1</v>
      </c>
      <c r="L228" t="str">
        <f t="shared" si="20"/>
        <v>ok</v>
      </c>
      <c r="M228" t="str">
        <f t="shared" si="21"/>
        <v>ok</v>
      </c>
    </row>
    <row r="229" spans="2:13" x14ac:dyDescent="0.25">
      <c r="B229" s="10">
        <f t="shared" si="19"/>
        <v>226</v>
      </c>
      <c r="C229" s="11"/>
      <c r="D229" s="21" t="s">
        <v>35</v>
      </c>
      <c r="E229" s="22">
        <v>0.05</v>
      </c>
      <c r="F229" s="11"/>
      <c r="G229" s="12" t="s">
        <v>269</v>
      </c>
      <c r="I229" t="s">
        <v>35</v>
      </c>
      <c r="J229" s="13">
        <v>0.05</v>
      </c>
      <c r="L229" t="str">
        <f t="shared" si="20"/>
        <v>ok</v>
      </c>
      <c r="M229" t="str">
        <f t="shared" si="21"/>
        <v>ok</v>
      </c>
    </row>
    <row r="230" spans="2:13" x14ac:dyDescent="0.25">
      <c r="B230" s="10">
        <f t="shared" si="19"/>
        <v>227</v>
      </c>
      <c r="C230" s="11"/>
      <c r="D230" s="21" t="s">
        <v>173</v>
      </c>
      <c r="E230" s="22">
        <v>0.1</v>
      </c>
      <c r="F230" s="11"/>
      <c r="G230" s="12" t="s">
        <v>269</v>
      </c>
      <c r="I230" t="s">
        <v>173</v>
      </c>
      <c r="J230" s="13">
        <v>0.1</v>
      </c>
      <c r="L230" t="str">
        <f t="shared" si="20"/>
        <v>ok</v>
      </c>
      <c r="M230" t="str">
        <f t="shared" si="21"/>
        <v>ok</v>
      </c>
    </row>
    <row r="231" spans="2:13" x14ac:dyDescent="0.25">
      <c r="B231" s="10">
        <f t="shared" si="19"/>
        <v>228</v>
      </c>
      <c r="C231" s="11"/>
      <c r="D231" s="21" t="s">
        <v>204</v>
      </c>
      <c r="E231" s="22">
        <v>0.05</v>
      </c>
      <c r="F231" s="11"/>
      <c r="G231" s="12" t="s">
        <v>269</v>
      </c>
      <c r="I231" t="s">
        <v>204</v>
      </c>
      <c r="J231" s="13">
        <v>0.05</v>
      </c>
      <c r="L231" t="str">
        <f t="shared" si="20"/>
        <v>ok</v>
      </c>
      <c r="M231" t="str">
        <f t="shared" si="21"/>
        <v>ok</v>
      </c>
    </row>
    <row r="232" spans="2:13" x14ac:dyDescent="0.25">
      <c r="B232" s="10">
        <f t="shared" si="19"/>
        <v>229</v>
      </c>
      <c r="C232" s="11"/>
      <c r="D232" s="21" t="s">
        <v>161</v>
      </c>
      <c r="E232" s="13">
        <v>0</v>
      </c>
      <c r="F232" s="11"/>
      <c r="G232" s="12" t="s">
        <v>269</v>
      </c>
      <c r="I232" t="s">
        <v>161</v>
      </c>
      <c r="J232" s="13">
        <v>0</v>
      </c>
      <c r="L232" t="str">
        <f t="shared" si="20"/>
        <v>ok</v>
      </c>
      <c r="M232" t="str">
        <f t="shared" si="21"/>
        <v>ok</v>
      </c>
    </row>
    <row r="233" spans="2:13" x14ac:dyDescent="0.25">
      <c r="B233" s="10">
        <f t="shared" si="19"/>
        <v>230</v>
      </c>
      <c r="C233" s="11"/>
      <c r="D233" s="21" t="s">
        <v>197</v>
      </c>
      <c r="E233" s="22">
        <v>0.05</v>
      </c>
      <c r="F233" s="11"/>
      <c r="G233" s="12" t="s">
        <v>269</v>
      </c>
      <c r="I233" t="s">
        <v>197</v>
      </c>
      <c r="J233" s="13">
        <v>0.05</v>
      </c>
      <c r="L233" t="str">
        <f t="shared" si="20"/>
        <v>ok</v>
      </c>
      <c r="M233" t="str">
        <f t="shared" si="21"/>
        <v>ok</v>
      </c>
    </row>
    <row r="234" spans="2:13" x14ac:dyDescent="0.25">
      <c r="B234" s="10">
        <f t="shared" si="19"/>
        <v>231</v>
      </c>
      <c r="C234" s="11"/>
      <c r="D234" s="21" t="s">
        <v>243</v>
      </c>
      <c r="E234" s="22">
        <v>0.12</v>
      </c>
      <c r="F234" s="11"/>
      <c r="G234" s="12" t="s">
        <v>269</v>
      </c>
      <c r="I234" t="s">
        <v>243</v>
      </c>
      <c r="J234" s="13">
        <v>0.12</v>
      </c>
      <c r="L234" t="str">
        <f t="shared" si="20"/>
        <v>ok</v>
      </c>
      <c r="M234" t="str">
        <f t="shared" si="21"/>
        <v>ok</v>
      </c>
    </row>
    <row r="235" spans="2:13" x14ac:dyDescent="0.25">
      <c r="B235" s="10">
        <f t="shared" si="19"/>
        <v>232</v>
      </c>
      <c r="C235" s="11"/>
      <c r="D235" s="21" t="s">
        <v>44</v>
      </c>
      <c r="E235" s="22">
        <v>0.1</v>
      </c>
      <c r="F235" s="11"/>
      <c r="G235" s="12" t="s">
        <v>269</v>
      </c>
      <c r="I235" t="s">
        <v>44</v>
      </c>
      <c r="J235" s="13">
        <v>0.1</v>
      </c>
      <c r="L235" t="str">
        <f t="shared" si="20"/>
        <v>ok</v>
      </c>
      <c r="M235" t="str">
        <f t="shared" si="21"/>
        <v>ok</v>
      </c>
    </row>
    <row r="236" spans="2:13" x14ac:dyDescent="0.25">
      <c r="B236" s="10">
        <f t="shared" si="19"/>
        <v>233</v>
      </c>
      <c r="C236" s="11"/>
      <c r="D236" s="21" t="s">
        <v>340</v>
      </c>
      <c r="E236" s="22">
        <v>0.08</v>
      </c>
      <c r="F236" s="11"/>
      <c r="G236" s="12" t="s">
        <v>269</v>
      </c>
      <c r="I236" t="s">
        <v>340</v>
      </c>
      <c r="J236" s="13">
        <v>0.08</v>
      </c>
      <c r="L236" t="str">
        <f t="shared" si="20"/>
        <v>ok</v>
      </c>
      <c r="M236" t="str">
        <f t="shared" si="21"/>
        <v>ok</v>
      </c>
    </row>
    <row r="237" spans="2:13" x14ac:dyDescent="0.25">
      <c r="B237" s="10">
        <f t="shared" si="19"/>
        <v>234</v>
      </c>
      <c r="C237" s="11"/>
      <c r="D237" s="21" t="s">
        <v>36</v>
      </c>
      <c r="E237" s="22">
        <v>0.03</v>
      </c>
      <c r="F237" s="11"/>
      <c r="G237" s="12" t="s">
        <v>269</v>
      </c>
      <c r="I237" t="s">
        <v>36</v>
      </c>
      <c r="J237" s="13">
        <v>0.03</v>
      </c>
      <c r="L237" t="str">
        <f t="shared" si="20"/>
        <v>ok</v>
      </c>
      <c r="M237" t="str">
        <f t="shared" si="21"/>
        <v>ok</v>
      </c>
    </row>
    <row r="238" spans="2:13" x14ac:dyDescent="0.25">
      <c r="B238" s="10">
        <f t="shared" si="19"/>
        <v>235</v>
      </c>
      <c r="C238" s="11"/>
      <c r="D238" s="21" t="s">
        <v>61</v>
      </c>
      <c r="E238" s="22">
        <v>0.08</v>
      </c>
      <c r="F238" s="11"/>
      <c r="G238" s="12" t="s">
        <v>269</v>
      </c>
      <c r="I238" t="s">
        <v>61</v>
      </c>
      <c r="J238" s="13">
        <v>0.08</v>
      </c>
      <c r="L238" t="str">
        <f t="shared" si="20"/>
        <v>ok</v>
      </c>
      <c r="M238" t="str">
        <f t="shared" si="21"/>
        <v>ok</v>
      </c>
    </row>
    <row r="239" spans="2:13" x14ac:dyDescent="0.25">
      <c r="B239" s="10">
        <f t="shared" si="19"/>
        <v>236</v>
      </c>
      <c r="C239" s="11"/>
      <c r="D239" s="21" t="s">
        <v>232</v>
      </c>
      <c r="E239" s="22">
        <v>0.06</v>
      </c>
      <c r="F239" s="11"/>
      <c r="G239" s="12" t="s">
        <v>269</v>
      </c>
      <c r="I239" t="s">
        <v>232</v>
      </c>
      <c r="J239" s="13">
        <v>0.06</v>
      </c>
      <c r="L239" t="str">
        <f t="shared" si="20"/>
        <v>ok</v>
      </c>
      <c r="M239" t="str">
        <f t="shared" si="21"/>
        <v>ok</v>
      </c>
    </row>
    <row r="240" spans="2:13" x14ac:dyDescent="0.25">
      <c r="B240" s="10">
        <f t="shared" si="19"/>
        <v>237</v>
      </c>
      <c r="C240" s="11"/>
      <c r="D240" s="21" t="s">
        <v>97</v>
      </c>
      <c r="E240" s="22">
        <v>7.4999999999999997E-2</v>
      </c>
      <c r="F240" s="11"/>
      <c r="G240" s="12" t="s">
        <v>269</v>
      </c>
      <c r="I240" t="s">
        <v>97</v>
      </c>
      <c r="J240" s="13">
        <v>7.4999999999999997E-2</v>
      </c>
      <c r="L240" t="str">
        <f t="shared" si="20"/>
        <v>ok</v>
      </c>
      <c r="M240" t="str">
        <f t="shared" si="21"/>
        <v>ok</v>
      </c>
    </row>
    <row r="241" spans="2:13" x14ac:dyDescent="0.25">
      <c r="B241" s="10">
        <f t="shared" si="19"/>
        <v>238</v>
      </c>
      <c r="C241" s="11"/>
      <c r="D241" s="21" t="s">
        <v>120</v>
      </c>
      <c r="E241" s="22">
        <v>0.1</v>
      </c>
      <c r="F241" s="11"/>
      <c r="G241" s="12" t="s">
        <v>269</v>
      </c>
      <c r="I241" t="s">
        <v>120</v>
      </c>
      <c r="J241" s="13">
        <v>0.1</v>
      </c>
      <c r="L241" t="str">
        <f t="shared" si="20"/>
        <v>ok</v>
      </c>
      <c r="M241" t="str">
        <f t="shared" si="21"/>
        <v>ok</v>
      </c>
    </row>
    <row r="242" spans="2:13" x14ac:dyDescent="0.25">
      <c r="B242" s="10">
        <f t="shared" si="19"/>
        <v>239</v>
      </c>
      <c r="C242" s="11"/>
      <c r="D242" s="21" t="s">
        <v>59</v>
      </c>
      <c r="E242" s="22">
        <v>0.05</v>
      </c>
      <c r="F242" s="11"/>
      <c r="G242" s="12" t="s">
        <v>269</v>
      </c>
      <c r="I242" t="s">
        <v>59</v>
      </c>
      <c r="J242" s="13">
        <v>0.05</v>
      </c>
      <c r="L242" t="str">
        <f t="shared" si="20"/>
        <v>ok</v>
      </c>
      <c r="M242" t="str">
        <f t="shared" si="21"/>
        <v>ok</v>
      </c>
    </row>
    <row r="243" spans="2:13" x14ac:dyDescent="0.25">
      <c r="B243" s="10">
        <f t="shared" si="19"/>
        <v>240</v>
      </c>
      <c r="C243" s="11"/>
      <c r="D243" s="21" t="s">
        <v>99</v>
      </c>
      <c r="E243" s="13">
        <v>0.13</v>
      </c>
      <c r="F243" s="11"/>
      <c r="G243" s="12" t="s">
        <v>269</v>
      </c>
      <c r="I243" t="s">
        <v>99</v>
      </c>
      <c r="J243" s="13">
        <v>0.13</v>
      </c>
      <c r="L243" t="str">
        <f t="shared" si="20"/>
        <v>ok</v>
      </c>
      <c r="M243" t="str">
        <f t="shared" si="21"/>
        <v>ok</v>
      </c>
    </row>
    <row r="244" spans="2:13" x14ac:dyDescent="0.25">
      <c r="B244" s="10">
        <f t="shared" si="19"/>
        <v>241</v>
      </c>
      <c r="C244" s="11"/>
      <c r="D244" s="21" t="s">
        <v>250</v>
      </c>
      <c r="E244" s="22">
        <v>0.06</v>
      </c>
      <c r="F244" s="11"/>
      <c r="G244" s="12" t="s">
        <v>269</v>
      </c>
      <c r="I244" t="s">
        <v>250</v>
      </c>
      <c r="J244" s="13">
        <v>0.06</v>
      </c>
      <c r="L244" t="str">
        <f t="shared" si="20"/>
        <v>ok</v>
      </c>
      <c r="M244" t="str">
        <f t="shared" si="21"/>
        <v>ok</v>
      </c>
    </row>
    <row r="245" spans="2:13" x14ac:dyDescent="0.25">
      <c r="B245" s="10">
        <f t="shared" si="19"/>
        <v>242</v>
      </c>
      <c r="C245" s="11"/>
      <c r="D245" s="21" t="s">
        <v>19</v>
      </c>
      <c r="E245" s="13">
        <v>0</v>
      </c>
      <c r="F245" s="11"/>
      <c r="G245" s="12" t="s">
        <v>269</v>
      </c>
      <c r="I245" t="s">
        <v>19</v>
      </c>
      <c r="J245" s="13">
        <v>0</v>
      </c>
      <c r="L245" t="str">
        <f t="shared" si="20"/>
        <v>ok</v>
      </c>
      <c r="M245" t="str">
        <f t="shared" si="21"/>
        <v>ok</v>
      </c>
    </row>
    <row r="246" spans="2:13" x14ac:dyDescent="0.25">
      <c r="B246" s="10">
        <f t="shared" si="19"/>
        <v>243</v>
      </c>
      <c r="C246" s="11"/>
      <c r="D246" s="21" t="s">
        <v>205</v>
      </c>
      <c r="E246" s="22">
        <v>0.06</v>
      </c>
      <c r="F246" s="11"/>
      <c r="G246" s="12" t="s">
        <v>269</v>
      </c>
      <c r="I246" t="s">
        <v>205</v>
      </c>
      <c r="J246" s="13">
        <v>0.06</v>
      </c>
      <c r="L246" t="str">
        <f t="shared" si="20"/>
        <v>ok</v>
      </c>
      <c r="M246" t="str">
        <f t="shared" si="21"/>
        <v>ok</v>
      </c>
    </row>
    <row r="247" spans="2:13" x14ac:dyDescent="0.25">
      <c r="B247" s="10">
        <f t="shared" si="19"/>
        <v>244</v>
      </c>
      <c r="C247" s="11"/>
      <c r="D247" s="21" t="s">
        <v>162</v>
      </c>
      <c r="E247" s="22">
        <v>0.05</v>
      </c>
      <c r="F247" s="11"/>
      <c r="G247" s="12" t="s">
        <v>269</v>
      </c>
      <c r="I247" t="s">
        <v>162</v>
      </c>
      <c r="J247" s="13">
        <v>0.05</v>
      </c>
      <c r="L247" t="str">
        <f t="shared" si="20"/>
        <v>ok</v>
      </c>
      <c r="M247" t="str">
        <f t="shared" si="21"/>
        <v>ok</v>
      </c>
    </row>
    <row r="248" spans="2:13" x14ac:dyDescent="0.25">
      <c r="B248" s="10">
        <f t="shared" si="19"/>
        <v>245</v>
      </c>
      <c r="C248" s="11"/>
      <c r="D248" s="21" t="s">
        <v>317</v>
      </c>
      <c r="E248" s="22">
        <v>0.1</v>
      </c>
      <c r="F248" s="11"/>
      <c r="G248" s="12" t="s">
        <v>269</v>
      </c>
      <c r="I248" t="s">
        <v>317</v>
      </c>
      <c r="J248" s="13">
        <v>0.1</v>
      </c>
      <c r="L248" t="str">
        <f t="shared" si="20"/>
        <v>ok</v>
      </c>
      <c r="M248" t="str">
        <f t="shared" si="21"/>
        <v>ok</v>
      </c>
    </row>
    <row r="249" spans="2:13" x14ac:dyDescent="0.25">
      <c r="B249" s="10">
        <f t="shared" si="19"/>
        <v>246</v>
      </c>
      <c r="C249" s="11"/>
      <c r="D249" s="21" t="s">
        <v>132</v>
      </c>
      <c r="E249" s="22">
        <v>0.1</v>
      </c>
      <c r="F249" s="11"/>
      <c r="G249" s="12" t="s">
        <v>269</v>
      </c>
      <c r="I249" t="s">
        <v>132</v>
      </c>
      <c r="J249" s="13">
        <v>0.1</v>
      </c>
      <c r="L249" t="str">
        <f t="shared" si="20"/>
        <v>ok</v>
      </c>
      <c r="M249" t="str">
        <f t="shared" si="21"/>
        <v>ok</v>
      </c>
    </row>
    <row r="250" spans="2:13" x14ac:dyDescent="0.25">
      <c r="B250" s="10">
        <f t="shared" si="19"/>
        <v>247</v>
      </c>
      <c r="C250" s="11"/>
      <c r="D250" s="21" t="s">
        <v>215</v>
      </c>
      <c r="E250" s="22">
        <v>0</v>
      </c>
      <c r="F250" s="11"/>
      <c r="G250" s="12" t="s">
        <v>269</v>
      </c>
      <c r="I250" t="s">
        <v>215</v>
      </c>
      <c r="J250" s="13">
        <v>0</v>
      </c>
      <c r="L250" t="str">
        <f t="shared" ref="L250:L264" si="22">IF(D250=I250,"ok","RAZLIKA")</f>
        <v>ok</v>
      </c>
      <c r="M250" t="str">
        <f t="shared" ref="M250:M264" si="23">IF(E250=J250,"ok","RAZLIKA")</f>
        <v>ok</v>
      </c>
    </row>
    <row r="251" spans="2:13" x14ac:dyDescent="0.25">
      <c r="B251" s="10">
        <f t="shared" si="19"/>
        <v>248</v>
      </c>
      <c r="C251" s="11"/>
      <c r="D251" t="s">
        <v>435</v>
      </c>
      <c r="E251" s="13">
        <v>0.1</v>
      </c>
      <c r="F251" s="11"/>
      <c r="G251" s="12"/>
      <c r="I251" t="s">
        <v>435</v>
      </c>
      <c r="J251" s="13">
        <v>0.1</v>
      </c>
      <c r="L251" t="str">
        <f t="shared" si="22"/>
        <v>ok</v>
      </c>
      <c r="M251" t="str">
        <f t="shared" si="23"/>
        <v>ok</v>
      </c>
    </row>
    <row r="252" spans="2:13" x14ac:dyDescent="0.25">
      <c r="B252" s="10">
        <f t="shared" si="19"/>
        <v>249</v>
      </c>
      <c r="C252" s="11"/>
      <c r="D252" s="21" t="s">
        <v>174</v>
      </c>
      <c r="E252" s="22">
        <v>0.05</v>
      </c>
      <c r="F252" s="11"/>
      <c r="G252" s="12" t="s">
        <v>269</v>
      </c>
      <c r="I252" t="s">
        <v>174</v>
      </c>
      <c r="J252" s="13">
        <v>0.05</v>
      </c>
      <c r="L252" t="str">
        <f t="shared" si="22"/>
        <v>ok</v>
      </c>
      <c r="M252" t="str">
        <f t="shared" si="23"/>
        <v>ok</v>
      </c>
    </row>
    <row r="253" spans="2:13" x14ac:dyDescent="0.25">
      <c r="B253" s="10">
        <f t="shared" si="19"/>
        <v>250</v>
      </c>
      <c r="C253" s="11"/>
      <c r="D253" s="21" t="s">
        <v>297</v>
      </c>
      <c r="E253" s="22">
        <v>0.06</v>
      </c>
      <c r="F253" s="11"/>
      <c r="G253" s="12" t="s">
        <v>269</v>
      </c>
      <c r="I253" t="s">
        <v>297</v>
      </c>
      <c r="J253" s="13">
        <v>0.06</v>
      </c>
      <c r="L253" t="str">
        <f t="shared" si="22"/>
        <v>ok</v>
      </c>
      <c r="M253" t="str">
        <f t="shared" si="23"/>
        <v>ok</v>
      </c>
    </row>
    <row r="254" spans="2:13" x14ac:dyDescent="0.25">
      <c r="B254" s="10">
        <f t="shared" si="19"/>
        <v>251</v>
      </c>
      <c r="C254" s="11"/>
      <c r="D254" s="21" t="s">
        <v>126</v>
      </c>
      <c r="E254" s="13">
        <v>0.06</v>
      </c>
      <c r="F254" s="11"/>
      <c r="G254" s="12" t="s">
        <v>269</v>
      </c>
      <c r="I254" t="s">
        <v>126</v>
      </c>
      <c r="J254" s="13">
        <v>0.06</v>
      </c>
      <c r="L254" t="str">
        <f t="shared" si="22"/>
        <v>ok</v>
      </c>
      <c r="M254" t="str">
        <f t="shared" si="23"/>
        <v>ok</v>
      </c>
    </row>
    <row r="255" spans="2:13" x14ac:dyDescent="0.25">
      <c r="B255" s="10">
        <f t="shared" si="19"/>
        <v>252</v>
      </c>
      <c r="C255" s="11"/>
      <c r="D255" s="21" t="s">
        <v>60</v>
      </c>
      <c r="E255" s="22">
        <v>0.05</v>
      </c>
      <c r="F255" s="11"/>
      <c r="G255" s="12" t="s">
        <v>269</v>
      </c>
      <c r="I255" t="s">
        <v>60</v>
      </c>
      <c r="J255" s="13">
        <v>0.05</v>
      </c>
      <c r="L255" t="str">
        <f t="shared" si="22"/>
        <v>ok</v>
      </c>
      <c r="M255" t="str">
        <f t="shared" si="23"/>
        <v>ok</v>
      </c>
    </row>
    <row r="256" spans="2:13" x14ac:dyDescent="0.25">
      <c r="B256" s="10">
        <f t="shared" si="19"/>
        <v>253</v>
      </c>
      <c r="C256" s="11"/>
      <c r="D256" s="21" t="s">
        <v>219</v>
      </c>
      <c r="E256" s="22">
        <v>0.1</v>
      </c>
      <c r="F256" s="11"/>
      <c r="G256" s="12" t="s">
        <v>269</v>
      </c>
      <c r="I256" t="s">
        <v>219</v>
      </c>
      <c r="J256" s="13">
        <v>0.1</v>
      </c>
      <c r="L256" t="str">
        <f t="shared" si="22"/>
        <v>ok</v>
      </c>
      <c r="M256" t="str">
        <f t="shared" si="23"/>
        <v>ok</v>
      </c>
    </row>
    <row r="257" spans="2:13" x14ac:dyDescent="0.25">
      <c r="B257" s="10">
        <f t="shared" si="19"/>
        <v>254</v>
      </c>
      <c r="C257" s="11"/>
      <c r="D257" s="21" t="s">
        <v>222</v>
      </c>
      <c r="E257" s="22">
        <v>0.15</v>
      </c>
      <c r="F257" s="11"/>
      <c r="G257" s="12" t="s">
        <v>269</v>
      </c>
      <c r="I257" t="s">
        <v>222</v>
      </c>
      <c r="J257" s="13">
        <v>0.15</v>
      </c>
      <c r="L257" t="str">
        <f t="shared" si="22"/>
        <v>ok</v>
      </c>
      <c r="M257" t="str">
        <f t="shared" si="23"/>
        <v>ok</v>
      </c>
    </row>
    <row r="258" spans="2:13" x14ac:dyDescent="0.25">
      <c r="B258" s="10">
        <f t="shared" si="19"/>
        <v>255</v>
      </c>
      <c r="C258" s="11"/>
      <c r="D258" s="21" t="s">
        <v>79</v>
      </c>
      <c r="E258" s="22">
        <v>0.05</v>
      </c>
      <c r="F258" s="11"/>
      <c r="G258" s="12" t="s">
        <v>269</v>
      </c>
      <c r="I258" s="21" t="s">
        <v>79</v>
      </c>
      <c r="J258" s="13">
        <v>0.05</v>
      </c>
      <c r="L258" t="str">
        <f t="shared" si="22"/>
        <v>ok</v>
      </c>
      <c r="M258" t="str">
        <f t="shared" si="23"/>
        <v>ok</v>
      </c>
    </row>
    <row r="259" spans="2:13" x14ac:dyDescent="0.25">
      <c r="B259" s="10">
        <f t="shared" si="19"/>
        <v>256</v>
      </c>
      <c r="C259" s="11"/>
      <c r="D259" s="21" t="s">
        <v>125</v>
      </c>
      <c r="E259" s="22">
        <v>0.05</v>
      </c>
      <c r="F259" s="11"/>
      <c r="G259" s="12" t="s">
        <v>269</v>
      </c>
      <c r="I259" s="21" t="s">
        <v>125</v>
      </c>
      <c r="J259" s="13">
        <v>0.05</v>
      </c>
      <c r="L259" t="str">
        <f t="shared" si="22"/>
        <v>ok</v>
      </c>
      <c r="M259" t="str">
        <f t="shared" si="23"/>
        <v>ok</v>
      </c>
    </row>
    <row r="260" spans="2:13" x14ac:dyDescent="0.25">
      <c r="B260" s="10">
        <f t="shared" si="19"/>
        <v>257</v>
      </c>
      <c r="C260" s="11"/>
      <c r="D260" s="21" t="s">
        <v>318</v>
      </c>
      <c r="E260" s="22">
        <v>0.1</v>
      </c>
      <c r="F260" s="11"/>
      <c r="G260" s="12" t="s">
        <v>269</v>
      </c>
      <c r="I260" s="11" t="s">
        <v>318</v>
      </c>
      <c r="J260" s="13">
        <v>0.1</v>
      </c>
      <c r="L260" t="str">
        <f t="shared" si="22"/>
        <v>ok</v>
      </c>
      <c r="M260" t="str">
        <f t="shared" si="23"/>
        <v>ok</v>
      </c>
    </row>
    <row r="261" spans="2:13" x14ac:dyDescent="0.25">
      <c r="B261" s="10">
        <f t="shared" si="19"/>
        <v>258</v>
      </c>
      <c r="C261" s="11"/>
      <c r="D261" s="21" t="s">
        <v>183</v>
      </c>
      <c r="E261" s="22">
        <v>0.1</v>
      </c>
      <c r="F261" s="11"/>
      <c r="G261" s="12" t="s">
        <v>269</v>
      </c>
      <c r="I261" s="11" t="s">
        <v>183</v>
      </c>
      <c r="J261" s="13">
        <v>0.1</v>
      </c>
      <c r="L261" t="str">
        <f t="shared" si="22"/>
        <v>ok</v>
      </c>
      <c r="M261" t="str">
        <f t="shared" si="23"/>
        <v>ok</v>
      </c>
    </row>
    <row r="262" spans="2:13" x14ac:dyDescent="0.25">
      <c r="B262" s="10">
        <f t="shared" si="19"/>
        <v>259</v>
      </c>
      <c r="C262" s="11"/>
      <c r="D262" s="21" t="s">
        <v>121</v>
      </c>
      <c r="E262" s="22">
        <v>0.1</v>
      </c>
      <c r="F262" s="11"/>
      <c r="G262" s="12" t="s">
        <v>269</v>
      </c>
      <c r="I262" t="s">
        <v>121</v>
      </c>
      <c r="J262" s="13">
        <v>0.1</v>
      </c>
      <c r="L262" t="str">
        <f t="shared" si="22"/>
        <v>ok</v>
      </c>
      <c r="M262" t="str">
        <f t="shared" si="23"/>
        <v>ok</v>
      </c>
    </row>
    <row r="263" spans="2:13" x14ac:dyDescent="0.25">
      <c r="B263" s="10">
        <f t="shared" si="19"/>
        <v>260</v>
      </c>
      <c r="C263" s="11"/>
      <c r="D263" s="21" t="s">
        <v>28</v>
      </c>
      <c r="E263" s="22">
        <v>0.06</v>
      </c>
      <c r="F263" s="11"/>
      <c r="G263" s="12" t="s">
        <v>269</v>
      </c>
      <c r="I263" s="24" t="s">
        <v>28</v>
      </c>
      <c r="J263" s="13">
        <v>0.06</v>
      </c>
      <c r="L263" t="str">
        <f t="shared" si="22"/>
        <v>ok</v>
      </c>
      <c r="M263" t="str">
        <f t="shared" si="23"/>
        <v>ok</v>
      </c>
    </row>
    <row r="264" spans="2:13" x14ac:dyDescent="0.25">
      <c r="B264" s="10">
        <f t="shared" si="19"/>
        <v>261</v>
      </c>
      <c r="C264" s="11"/>
      <c r="D264" s="21" t="s">
        <v>333</v>
      </c>
      <c r="E264" s="22">
        <v>0.1</v>
      </c>
      <c r="F264" s="11"/>
      <c r="G264" s="12" t="s">
        <v>269</v>
      </c>
      <c r="I264" t="s">
        <v>333</v>
      </c>
      <c r="J264" s="13">
        <v>0.1</v>
      </c>
      <c r="L264" t="str">
        <f t="shared" si="22"/>
        <v>ok</v>
      </c>
      <c r="M264" t="str">
        <f t="shared" si="23"/>
        <v>ok</v>
      </c>
    </row>
    <row r="265" spans="2:13" x14ac:dyDescent="0.25">
      <c r="B265" s="10">
        <f t="shared" si="19"/>
        <v>262</v>
      </c>
      <c r="C265" s="11"/>
      <c r="D265" s="21" t="s">
        <v>198</v>
      </c>
      <c r="E265" s="22">
        <v>0.1</v>
      </c>
      <c r="F265" s="11"/>
      <c r="G265" s="12" t="s">
        <v>269</v>
      </c>
      <c r="I265" s="24" t="s">
        <v>198</v>
      </c>
      <c r="J265" s="13">
        <v>0.1</v>
      </c>
      <c r="L265" t="str">
        <f t="shared" ref="L265:L318" si="24">IF(D265=I265,"ok","RAZLIKA")</f>
        <v>ok</v>
      </c>
      <c r="M265" t="str">
        <f t="shared" ref="M265:M318" si="25">IF(E265=J265,"ok","RAZLIKA")</f>
        <v>ok</v>
      </c>
    </row>
    <row r="266" spans="2:13" x14ac:dyDescent="0.25">
      <c r="B266" s="10">
        <f t="shared" si="19"/>
        <v>263</v>
      </c>
      <c r="C266" s="11"/>
      <c r="D266" s="21" t="s">
        <v>326</v>
      </c>
      <c r="E266" s="22">
        <v>0.06</v>
      </c>
      <c r="F266" s="11"/>
      <c r="G266" s="12" t="s">
        <v>269</v>
      </c>
      <c r="I266" s="21" t="s">
        <v>326</v>
      </c>
      <c r="J266" s="22">
        <v>0.06</v>
      </c>
      <c r="L266" t="str">
        <f t="shared" si="24"/>
        <v>ok</v>
      </c>
      <c r="M266" t="str">
        <f t="shared" si="25"/>
        <v>ok</v>
      </c>
    </row>
    <row r="267" spans="2:13" x14ac:dyDescent="0.25">
      <c r="B267" s="10">
        <f t="shared" si="19"/>
        <v>264</v>
      </c>
      <c r="C267" s="11"/>
      <c r="D267" s="21" t="s">
        <v>341</v>
      </c>
      <c r="E267" s="22">
        <v>0</v>
      </c>
      <c r="F267" s="11"/>
      <c r="G267" s="12" t="s">
        <v>269</v>
      </c>
      <c r="I267" s="21" t="s">
        <v>341</v>
      </c>
      <c r="J267" s="22">
        <v>0</v>
      </c>
      <c r="L267" t="str">
        <f t="shared" si="24"/>
        <v>ok</v>
      </c>
      <c r="M267" t="str">
        <f t="shared" si="25"/>
        <v>ok</v>
      </c>
    </row>
    <row r="268" spans="2:13" x14ac:dyDescent="0.25">
      <c r="B268" s="10">
        <f t="shared" si="19"/>
        <v>265</v>
      </c>
      <c r="C268" s="11"/>
      <c r="D268" s="21" t="s">
        <v>71</v>
      </c>
      <c r="E268" s="22">
        <v>0.05</v>
      </c>
      <c r="F268" s="11"/>
      <c r="G268" s="12" t="s">
        <v>269</v>
      </c>
      <c r="I268" t="s">
        <v>71</v>
      </c>
      <c r="J268" s="13">
        <v>0.05</v>
      </c>
      <c r="L268" t="str">
        <f t="shared" si="24"/>
        <v>ok</v>
      </c>
      <c r="M268" t="str">
        <f t="shared" si="25"/>
        <v>ok</v>
      </c>
    </row>
    <row r="269" spans="2:13" x14ac:dyDescent="0.25">
      <c r="B269" s="10">
        <f t="shared" si="19"/>
        <v>266</v>
      </c>
      <c r="C269" s="11"/>
      <c r="D269" s="21" t="s">
        <v>322</v>
      </c>
      <c r="E269" s="22">
        <v>0.1</v>
      </c>
      <c r="F269" s="11"/>
      <c r="G269" s="12" t="s">
        <v>269</v>
      </c>
      <c r="I269" t="s">
        <v>322</v>
      </c>
      <c r="J269" s="13">
        <v>0.1</v>
      </c>
      <c r="L269" t="str">
        <f t="shared" si="24"/>
        <v>ok</v>
      </c>
      <c r="M269" t="str">
        <f t="shared" si="25"/>
        <v>ok</v>
      </c>
    </row>
    <row r="270" spans="2:13" x14ac:dyDescent="0.25">
      <c r="B270" s="10">
        <f t="shared" si="19"/>
        <v>267</v>
      </c>
      <c r="C270" s="11"/>
      <c r="D270" s="21" t="s">
        <v>304</v>
      </c>
      <c r="E270" s="22">
        <v>0.1</v>
      </c>
      <c r="F270" s="11"/>
      <c r="G270" s="12" t="s">
        <v>269</v>
      </c>
      <c r="I270" t="s">
        <v>304</v>
      </c>
      <c r="J270" s="13">
        <v>0.1</v>
      </c>
      <c r="L270" t="str">
        <f t="shared" si="24"/>
        <v>ok</v>
      </c>
      <c r="M270" t="str">
        <f t="shared" si="25"/>
        <v>ok</v>
      </c>
    </row>
    <row r="271" spans="2:13" x14ac:dyDescent="0.25">
      <c r="B271" s="10">
        <f t="shared" si="19"/>
        <v>268</v>
      </c>
      <c r="C271" s="11"/>
      <c r="D271" s="21" t="s">
        <v>29</v>
      </c>
      <c r="E271" s="22">
        <v>0.12</v>
      </c>
      <c r="F271" s="11"/>
      <c r="G271" s="12" t="s">
        <v>269</v>
      </c>
      <c r="I271" s="24" t="s">
        <v>29</v>
      </c>
      <c r="J271" s="13">
        <v>0.12</v>
      </c>
      <c r="L271" t="str">
        <f t="shared" si="24"/>
        <v>ok</v>
      </c>
      <c r="M271" t="str">
        <f t="shared" si="25"/>
        <v>ok</v>
      </c>
    </row>
    <row r="272" spans="2:13" x14ac:dyDescent="0.25">
      <c r="B272" s="10">
        <f t="shared" si="19"/>
        <v>269</v>
      </c>
      <c r="C272" s="11"/>
      <c r="D272" s="21" t="s">
        <v>240</v>
      </c>
      <c r="E272" s="22">
        <v>0.05</v>
      </c>
      <c r="F272" s="11"/>
      <c r="G272" s="12" t="s">
        <v>269</v>
      </c>
      <c r="I272" t="s">
        <v>240</v>
      </c>
      <c r="J272" s="13">
        <v>0.05</v>
      </c>
      <c r="L272" t="str">
        <f t="shared" si="24"/>
        <v>ok</v>
      </c>
      <c r="M272" t="str">
        <f t="shared" si="25"/>
        <v>ok</v>
      </c>
    </row>
    <row r="273" spans="2:13" x14ac:dyDescent="0.25">
      <c r="B273" s="10">
        <f t="shared" si="19"/>
        <v>270</v>
      </c>
      <c r="C273" s="11"/>
      <c r="D273" s="21" t="s">
        <v>238</v>
      </c>
      <c r="E273" s="22">
        <v>7.0000000000000007E-2</v>
      </c>
      <c r="F273" s="11"/>
      <c r="G273" s="12" t="s">
        <v>269</v>
      </c>
      <c r="I273" s="24" t="s">
        <v>238</v>
      </c>
      <c r="J273" s="13">
        <v>7.0000000000000007E-2</v>
      </c>
      <c r="L273" t="str">
        <f t="shared" si="24"/>
        <v>ok</v>
      </c>
      <c r="M273" t="str">
        <f t="shared" si="25"/>
        <v>ok</v>
      </c>
    </row>
    <row r="274" spans="2:13" x14ac:dyDescent="0.25">
      <c r="B274" s="10">
        <f t="shared" ref="B274:B283" si="26">B273+1</f>
        <v>271</v>
      </c>
      <c r="C274" s="11"/>
      <c r="D274" s="21" t="s">
        <v>249</v>
      </c>
      <c r="E274" s="22">
        <v>0.05</v>
      </c>
      <c r="F274" s="11"/>
      <c r="G274" s="12" t="s">
        <v>269</v>
      </c>
      <c r="I274" t="s">
        <v>249</v>
      </c>
      <c r="J274" s="13">
        <v>0.05</v>
      </c>
      <c r="L274" t="str">
        <f t="shared" si="24"/>
        <v>ok</v>
      </c>
      <c r="M274" t="str">
        <f t="shared" si="25"/>
        <v>ok</v>
      </c>
    </row>
    <row r="275" spans="2:13" x14ac:dyDescent="0.25">
      <c r="B275" s="10">
        <f t="shared" si="26"/>
        <v>272</v>
      </c>
      <c r="C275" s="11"/>
      <c r="D275" s="21" t="s">
        <v>170</v>
      </c>
      <c r="E275" s="22">
        <v>0.1</v>
      </c>
      <c r="F275" s="11"/>
      <c r="G275" s="12" t="s">
        <v>269</v>
      </c>
      <c r="I275" t="s">
        <v>170</v>
      </c>
      <c r="J275" s="13">
        <v>0.1</v>
      </c>
      <c r="L275" t="str">
        <f t="shared" si="24"/>
        <v>ok</v>
      </c>
      <c r="M275" t="str">
        <f t="shared" si="25"/>
        <v>ok</v>
      </c>
    </row>
    <row r="276" spans="2:13" x14ac:dyDescent="0.25">
      <c r="B276" s="10">
        <f t="shared" si="26"/>
        <v>273</v>
      </c>
      <c r="C276" s="11"/>
      <c r="D276" s="21" t="s">
        <v>310</v>
      </c>
      <c r="E276" s="22">
        <v>0.1</v>
      </c>
      <c r="F276" s="11"/>
      <c r="G276" s="12" t="s">
        <v>269</v>
      </c>
      <c r="I276" t="s">
        <v>310</v>
      </c>
      <c r="J276" s="13">
        <v>0.1</v>
      </c>
      <c r="L276" t="str">
        <f t="shared" si="24"/>
        <v>ok</v>
      </c>
      <c r="M276" t="str">
        <f t="shared" si="25"/>
        <v>ok</v>
      </c>
    </row>
    <row r="277" spans="2:13" x14ac:dyDescent="0.25">
      <c r="B277" s="10">
        <f t="shared" si="26"/>
        <v>274</v>
      </c>
      <c r="C277" s="11"/>
      <c r="D277" s="21" t="s">
        <v>109</v>
      </c>
      <c r="E277" s="22">
        <v>0.09</v>
      </c>
      <c r="F277" s="11"/>
      <c r="G277" s="12" t="s">
        <v>269</v>
      </c>
      <c r="I277" t="s">
        <v>109</v>
      </c>
      <c r="J277" s="13">
        <v>0.09</v>
      </c>
      <c r="L277" t="str">
        <f t="shared" si="24"/>
        <v>ok</v>
      </c>
      <c r="M277" t="str">
        <f t="shared" si="25"/>
        <v>ok</v>
      </c>
    </row>
    <row r="278" spans="2:13" x14ac:dyDescent="0.25">
      <c r="B278" s="10">
        <f t="shared" si="26"/>
        <v>275</v>
      </c>
      <c r="C278" s="11"/>
      <c r="D278" s="21" t="s">
        <v>323</v>
      </c>
      <c r="E278" s="13">
        <v>0</v>
      </c>
      <c r="F278" s="11"/>
      <c r="G278" s="12" t="s">
        <v>269</v>
      </c>
      <c r="I278" t="s">
        <v>323</v>
      </c>
      <c r="J278" s="13">
        <v>0</v>
      </c>
      <c r="L278" t="str">
        <f t="shared" si="24"/>
        <v>ok</v>
      </c>
      <c r="M278" t="str">
        <f t="shared" si="25"/>
        <v>ok</v>
      </c>
    </row>
    <row r="279" spans="2:13" x14ac:dyDescent="0.25">
      <c r="B279" s="10">
        <f t="shared" si="26"/>
        <v>276</v>
      </c>
      <c r="C279" s="11"/>
      <c r="D279" s="21" t="s">
        <v>193</v>
      </c>
      <c r="E279" s="22">
        <v>0.05</v>
      </c>
      <c r="F279" s="11"/>
      <c r="G279" s="12" t="s">
        <v>269</v>
      </c>
      <c r="I279" t="s">
        <v>193</v>
      </c>
      <c r="J279" s="13">
        <v>0.05</v>
      </c>
      <c r="L279" t="str">
        <f t="shared" si="24"/>
        <v>ok</v>
      </c>
      <c r="M279" t="str">
        <f t="shared" si="25"/>
        <v>ok</v>
      </c>
    </row>
    <row r="280" spans="2:13" x14ac:dyDescent="0.25">
      <c r="B280" s="10">
        <f t="shared" si="26"/>
        <v>277</v>
      </c>
      <c r="C280" s="11"/>
      <c r="D280" s="21" t="s">
        <v>239</v>
      </c>
      <c r="E280" s="22">
        <v>0.05</v>
      </c>
      <c r="F280" s="11"/>
      <c r="G280" s="12" t="s">
        <v>269</v>
      </c>
      <c r="I280" t="s">
        <v>239</v>
      </c>
      <c r="J280" s="13">
        <v>0.05</v>
      </c>
      <c r="L280" t="str">
        <f t="shared" si="24"/>
        <v>ok</v>
      </c>
      <c r="M280" t="str">
        <f t="shared" si="25"/>
        <v>ok</v>
      </c>
    </row>
    <row r="281" spans="2:13" x14ac:dyDescent="0.25">
      <c r="B281" s="10">
        <f t="shared" si="26"/>
        <v>278</v>
      </c>
      <c r="C281" s="11"/>
      <c r="D281" s="21" t="s">
        <v>175</v>
      </c>
      <c r="E281" s="22">
        <v>0.09</v>
      </c>
      <c r="F281" s="11"/>
      <c r="G281" s="12" t="s">
        <v>269</v>
      </c>
      <c r="I281" t="s">
        <v>175</v>
      </c>
      <c r="J281" s="13">
        <v>0.09</v>
      </c>
      <c r="L281" t="str">
        <f t="shared" si="24"/>
        <v>ok</v>
      </c>
      <c r="M281" t="str">
        <f t="shared" si="25"/>
        <v>ok</v>
      </c>
    </row>
    <row r="282" spans="2:13" x14ac:dyDescent="0.25">
      <c r="B282" s="10">
        <f t="shared" si="26"/>
        <v>279</v>
      </c>
      <c r="C282" s="11"/>
      <c r="D282" s="21" t="s">
        <v>184</v>
      </c>
      <c r="E282" s="22">
        <v>0.05</v>
      </c>
      <c r="F282" s="11"/>
      <c r="G282" s="12" t="s">
        <v>269</v>
      </c>
      <c r="I282" t="s">
        <v>184</v>
      </c>
      <c r="J282" s="13">
        <v>0.05</v>
      </c>
      <c r="L282" t="str">
        <f t="shared" si="24"/>
        <v>ok</v>
      </c>
      <c r="M282" t="str">
        <f t="shared" si="25"/>
        <v>ok</v>
      </c>
    </row>
    <row r="283" spans="2:13" x14ac:dyDescent="0.25">
      <c r="B283" s="10">
        <f t="shared" si="26"/>
        <v>280</v>
      </c>
      <c r="C283" s="11"/>
      <c r="D283" s="21" t="s">
        <v>177</v>
      </c>
      <c r="E283" s="22">
        <v>0.06</v>
      </c>
      <c r="F283" s="11"/>
      <c r="G283" s="12" t="s">
        <v>269</v>
      </c>
      <c r="I283" t="s">
        <v>177</v>
      </c>
      <c r="J283" s="13">
        <v>0.06</v>
      </c>
      <c r="L283" t="str">
        <f t="shared" si="24"/>
        <v>ok</v>
      </c>
      <c r="M283" t="str">
        <f t="shared" si="25"/>
        <v>ok</v>
      </c>
    </row>
    <row r="284" spans="2:13" x14ac:dyDescent="0.25">
      <c r="B284" s="10">
        <f t="shared" ref="B284:B332" si="27">B283+1</f>
        <v>281</v>
      </c>
      <c r="C284" s="11"/>
      <c r="D284" s="21" t="s">
        <v>80</v>
      </c>
      <c r="E284" s="13">
        <v>7.0000000000000007E-2</v>
      </c>
      <c r="F284" s="11"/>
      <c r="G284" s="12" t="s">
        <v>269</v>
      </c>
      <c r="I284" t="s">
        <v>80</v>
      </c>
      <c r="J284" s="13">
        <v>7.0000000000000007E-2</v>
      </c>
      <c r="L284" t="str">
        <f t="shared" si="24"/>
        <v>ok</v>
      </c>
      <c r="M284" t="str">
        <f t="shared" si="25"/>
        <v>ok</v>
      </c>
    </row>
    <row r="285" spans="2:13" x14ac:dyDescent="0.25">
      <c r="B285" s="10">
        <f t="shared" si="27"/>
        <v>282</v>
      </c>
      <c r="C285" s="11"/>
      <c r="D285" s="21" t="s">
        <v>224</v>
      </c>
      <c r="E285" s="22">
        <v>0.08</v>
      </c>
      <c r="F285" s="11"/>
      <c r="G285" s="12" t="s">
        <v>269</v>
      </c>
      <c r="I285" t="s">
        <v>224</v>
      </c>
      <c r="J285" s="13">
        <v>0.08</v>
      </c>
      <c r="L285" t="str">
        <f t="shared" si="24"/>
        <v>ok</v>
      </c>
      <c r="M285" t="str">
        <f t="shared" si="25"/>
        <v>ok</v>
      </c>
    </row>
    <row r="286" spans="2:13" x14ac:dyDescent="0.25">
      <c r="B286" s="10">
        <f t="shared" si="27"/>
        <v>283</v>
      </c>
      <c r="C286" s="11"/>
      <c r="D286" s="21" t="s">
        <v>261</v>
      </c>
      <c r="E286" s="22">
        <v>0.1</v>
      </c>
      <c r="F286" s="11"/>
      <c r="G286" s="12" t="s">
        <v>269</v>
      </c>
      <c r="I286" t="s">
        <v>261</v>
      </c>
      <c r="J286" s="13">
        <v>0.1</v>
      </c>
      <c r="L286" t="str">
        <f t="shared" si="24"/>
        <v>ok</v>
      </c>
      <c r="M286" t="str">
        <f t="shared" si="25"/>
        <v>ok</v>
      </c>
    </row>
    <row r="287" spans="2:13" x14ac:dyDescent="0.25">
      <c r="B287" s="10">
        <f t="shared" si="27"/>
        <v>284</v>
      </c>
      <c r="C287" s="11"/>
      <c r="D287" s="21" t="s">
        <v>212</v>
      </c>
      <c r="E287" s="22">
        <v>0.1</v>
      </c>
      <c r="F287" s="11"/>
      <c r="G287" s="12" t="s">
        <v>269</v>
      </c>
      <c r="I287" t="s">
        <v>212</v>
      </c>
      <c r="J287" s="13">
        <v>0.1</v>
      </c>
      <c r="L287" t="str">
        <f t="shared" si="24"/>
        <v>ok</v>
      </c>
      <c r="M287" t="str">
        <f t="shared" si="25"/>
        <v>ok</v>
      </c>
    </row>
    <row r="288" spans="2:13" x14ac:dyDescent="0.25">
      <c r="B288" s="10">
        <f t="shared" si="27"/>
        <v>285</v>
      </c>
      <c r="C288" s="11"/>
      <c r="D288" s="21" t="s">
        <v>104</v>
      </c>
      <c r="E288" s="22">
        <v>0.05</v>
      </c>
      <c r="F288" s="11"/>
      <c r="G288" s="12" t="s">
        <v>269</v>
      </c>
      <c r="I288" t="s">
        <v>104</v>
      </c>
      <c r="J288" s="13">
        <v>0.05</v>
      </c>
      <c r="L288" t="str">
        <f t="shared" si="24"/>
        <v>ok</v>
      </c>
      <c r="M288" t="str">
        <f t="shared" si="25"/>
        <v>ok</v>
      </c>
    </row>
    <row r="289" spans="2:13" x14ac:dyDescent="0.25">
      <c r="B289" s="10">
        <f t="shared" si="27"/>
        <v>286</v>
      </c>
      <c r="C289" s="11"/>
      <c r="D289" s="21" t="s">
        <v>227</v>
      </c>
      <c r="E289" s="22">
        <v>0.06</v>
      </c>
      <c r="F289" s="11"/>
      <c r="G289" s="12" t="s">
        <v>269</v>
      </c>
      <c r="I289" t="s">
        <v>227</v>
      </c>
      <c r="J289" s="13">
        <v>0.06</v>
      </c>
      <c r="L289" t="str">
        <f t="shared" si="24"/>
        <v>ok</v>
      </c>
      <c r="M289" t="str">
        <f t="shared" si="25"/>
        <v>ok</v>
      </c>
    </row>
    <row r="290" spans="2:13" x14ac:dyDescent="0.25">
      <c r="B290" s="10">
        <f t="shared" si="27"/>
        <v>287</v>
      </c>
      <c r="C290" s="11"/>
      <c r="D290" s="21" t="s">
        <v>163</v>
      </c>
      <c r="E290" s="22">
        <v>0.05</v>
      </c>
      <c r="F290" s="11"/>
      <c r="G290" s="12" t="s">
        <v>269</v>
      </c>
      <c r="I290" t="s">
        <v>163</v>
      </c>
      <c r="J290" s="13">
        <v>0.05</v>
      </c>
      <c r="L290" t="str">
        <f t="shared" si="24"/>
        <v>ok</v>
      </c>
      <c r="M290" t="str">
        <f t="shared" si="25"/>
        <v>ok</v>
      </c>
    </row>
    <row r="291" spans="2:13" x14ac:dyDescent="0.25">
      <c r="B291" s="10">
        <f t="shared" si="27"/>
        <v>288</v>
      </c>
      <c r="C291" s="11"/>
      <c r="D291" s="21" t="s">
        <v>156</v>
      </c>
      <c r="E291" s="13">
        <v>0.08</v>
      </c>
      <c r="F291" s="11"/>
      <c r="G291" s="12" t="s">
        <v>269</v>
      </c>
      <c r="I291" t="s">
        <v>156</v>
      </c>
      <c r="J291" s="13">
        <v>0.08</v>
      </c>
      <c r="L291" t="str">
        <f t="shared" si="24"/>
        <v>ok</v>
      </c>
      <c r="M291" t="str">
        <f t="shared" si="25"/>
        <v>ok</v>
      </c>
    </row>
    <row r="292" spans="2:13" x14ac:dyDescent="0.25">
      <c r="B292" s="10">
        <f t="shared" si="27"/>
        <v>289</v>
      </c>
      <c r="C292" s="11"/>
      <c r="D292" s="21" t="s">
        <v>76</v>
      </c>
      <c r="E292" s="13">
        <v>7.4999999999999997E-2</v>
      </c>
      <c r="F292" s="11"/>
      <c r="G292" s="12" t="s">
        <v>269</v>
      </c>
      <c r="I292" t="s">
        <v>76</v>
      </c>
      <c r="J292" s="13">
        <v>7.4999999999999997E-2</v>
      </c>
      <c r="L292" t="str">
        <f t="shared" si="24"/>
        <v>ok</v>
      </c>
      <c r="M292" t="str">
        <f t="shared" si="25"/>
        <v>ok</v>
      </c>
    </row>
    <row r="293" spans="2:13" x14ac:dyDescent="0.25">
      <c r="B293" s="10">
        <f t="shared" si="27"/>
        <v>290</v>
      </c>
      <c r="C293" s="11"/>
      <c r="D293" s="21" t="s">
        <v>74</v>
      </c>
      <c r="E293" s="22">
        <v>0.1</v>
      </c>
      <c r="F293" s="11"/>
      <c r="G293" s="12" t="s">
        <v>269</v>
      </c>
      <c r="I293" t="s">
        <v>74</v>
      </c>
      <c r="J293" s="13">
        <v>0.1</v>
      </c>
      <c r="L293" t="str">
        <f t="shared" si="24"/>
        <v>ok</v>
      </c>
      <c r="M293" t="str">
        <f t="shared" si="25"/>
        <v>ok</v>
      </c>
    </row>
    <row r="294" spans="2:13" x14ac:dyDescent="0.25">
      <c r="B294" s="10">
        <f t="shared" si="27"/>
        <v>291</v>
      </c>
      <c r="C294" s="11"/>
      <c r="D294" s="21" t="s">
        <v>262</v>
      </c>
      <c r="E294" s="22">
        <v>0.09</v>
      </c>
      <c r="F294" s="11"/>
      <c r="G294" s="12" t="s">
        <v>269</v>
      </c>
      <c r="I294" t="s">
        <v>262</v>
      </c>
      <c r="J294" s="13">
        <v>0.09</v>
      </c>
      <c r="L294" t="str">
        <f t="shared" si="24"/>
        <v>ok</v>
      </c>
      <c r="M294" t="str">
        <f t="shared" si="25"/>
        <v>ok</v>
      </c>
    </row>
    <row r="295" spans="2:13" x14ac:dyDescent="0.25">
      <c r="B295" s="10">
        <f t="shared" si="27"/>
        <v>292</v>
      </c>
      <c r="C295" s="11"/>
      <c r="D295" s="21" t="s">
        <v>13</v>
      </c>
      <c r="E295" s="22">
        <v>0.12</v>
      </c>
      <c r="F295" s="11"/>
      <c r="G295" s="12" t="s">
        <v>269</v>
      </c>
      <c r="I295" t="s">
        <v>13</v>
      </c>
      <c r="J295" s="13">
        <v>0.12</v>
      </c>
      <c r="L295" t="str">
        <f t="shared" si="24"/>
        <v>ok</v>
      </c>
      <c r="M295" t="str">
        <f t="shared" si="25"/>
        <v>ok</v>
      </c>
    </row>
    <row r="296" spans="2:13" x14ac:dyDescent="0.25">
      <c r="B296" s="10">
        <f t="shared" si="27"/>
        <v>293</v>
      </c>
      <c r="C296" s="11"/>
      <c r="D296" s="21" t="s">
        <v>133</v>
      </c>
      <c r="E296" s="22">
        <v>7.0000000000000007E-2</v>
      </c>
      <c r="F296" s="11"/>
      <c r="G296" s="12" t="s">
        <v>269</v>
      </c>
      <c r="I296" t="s">
        <v>133</v>
      </c>
      <c r="J296" s="13">
        <v>7.0000000000000007E-2</v>
      </c>
      <c r="L296" t="str">
        <f t="shared" si="24"/>
        <v>ok</v>
      </c>
      <c r="M296" t="str">
        <f t="shared" si="25"/>
        <v>ok</v>
      </c>
    </row>
    <row r="297" spans="2:13" x14ac:dyDescent="0.25">
      <c r="B297" s="10">
        <f t="shared" si="27"/>
        <v>294</v>
      </c>
      <c r="C297" s="11"/>
      <c r="D297" s="21" t="s">
        <v>70</v>
      </c>
      <c r="E297" s="13">
        <v>0.05</v>
      </c>
      <c r="F297" s="11"/>
      <c r="G297" s="12" t="s">
        <v>269</v>
      </c>
      <c r="I297" t="s">
        <v>70</v>
      </c>
      <c r="J297" s="13">
        <v>0.05</v>
      </c>
      <c r="L297" t="str">
        <f t="shared" si="24"/>
        <v>ok</v>
      </c>
      <c r="M297" t="str">
        <f t="shared" si="25"/>
        <v>ok</v>
      </c>
    </row>
    <row r="298" spans="2:13" x14ac:dyDescent="0.25">
      <c r="B298" s="10">
        <f t="shared" si="27"/>
        <v>295</v>
      </c>
      <c r="C298" s="11"/>
      <c r="D298" s="21" t="s">
        <v>47</v>
      </c>
      <c r="E298" s="13">
        <v>0</v>
      </c>
      <c r="F298" s="11"/>
      <c r="G298" s="12" t="s">
        <v>269</v>
      </c>
      <c r="I298" t="s">
        <v>47</v>
      </c>
      <c r="J298" s="13">
        <v>0</v>
      </c>
      <c r="L298" t="str">
        <f t="shared" si="24"/>
        <v>ok</v>
      </c>
      <c r="M298" t="str">
        <f t="shared" si="25"/>
        <v>ok</v>
      </c>
    </row>
    <row r="299" spans="2:13" x14ac:dyDescent="0.25">
      <c r="B299" s="10">
        <f t="shared" si="27"/>
        <v>296</v>
      </c>
      <c r="C299" s="11"/>
      <c r="D299" s="21" t="s">
        <v>81</v>
      </c>
      <c r="E299" s="13">
        <v>7.0000000000000007E-2</v>
      </c>
      <c r="F299" s="11"/>
      <c r="G299" s="12" t="s">
        <v>269</v>
      </c>
      <c r="I299" t="s">
        <v>81</v>
      </c>
      <c r="J299" s="13">
        <v>7.0000000000000007E-2</v>
      </c>
      <c r="L299" t="str">
        <f t="shared" si="24"/>
        <v>ok</v>
      </c>
      <c r="M299" t="str">
        <f t="shared" si="25"/>
        <v>ok</v>
      </c>
    </row>
    <row r="300" spans="2:13" x14ac:dyDescent="0.25">
      <c r="B300" s="10">
        <f t="shared" si="27"/>
        <v>297</v>
      </c>
      <c r="C300" s="11"/>
      <c r="D300" s="21" t="s">
        <v>82</v>
      </c>
      <c r="E300" s="22">
        <v>0.05</v>
      </c>
      <c r="F300" s="11"/>
      <c r="G300" s="12" t="s">
        <v>269</v>
      </c>
      <c r="I300" t="s">
        <v>82</v>
      </c>
      <c r="J300" s="13">
        <v>0.05</v>
      </c>
      <c r="L300" t="str">
        <f t="shared" si="24"/>
        <v>ok</v>
      </c>
      <c r="M300" t="str">
        <f t="shared" si="25"/>
        <v>ok</v>
      </c>
    </row>
    <row r="301" spans="2:13" x14ac:dyDescent="0.25">
      <c r="B301" s="10">
        <f t="shared" si="27"/>
        <v>298</v>
      </c>
      <c r="C301" s="11"/>
      <c r="D301" s="21" t="s">
        <v>178</v>
      </c>
      <c r="E301" s="13">
        <v>0.1</v>
      </c>
      <c r="F301" s="11"/>
      <c r="G301" s="12" t="s">
        <v>269</v>
      </c>
      <c r="I301" t="s">
        <v>178</v>
      </c>
      <c r="J301" s="13">
        <v>0.1</v>
      </c>
      <c r="L301" t="str">
        <f t="shared" si="24"/>
        <v>ok</v>
      </c>
      <c r="M301" t="str">
        <f t="shared" si="25"/>
        <v>ok</v>
      </c>
    </row>
    <row r="302" spans="2:13" x14ac:dyDescent="0.25">
      <c r="B302" s="10">
        <f t="shared" si="27"/>
        <v>299</v>
      </c>
      <c r="C302" s="11"/>
      <c r="D302" s="21" t="s">
        <v>108</v>
      </c>
      <c r="E302" s="22">
        <v>0.1</v>
      </c>
      <c r="F302" s="11"/>
      <c r="G302" s="12" t="s">
        <v>269</v>
      </c>
      <c r="I302" t="s">
        <v>108</v>
      </c>
      <c r="J302" s="13">
        <v>0.1</v>
      </c>
      <c r="L302" t="str">
        <f t="shared" si="24"/>
        <v>ok</v>
      </c>
      <c r="M302" t="str">
        <f t="shared" si="25"/>
        <v>ok</v>
      </c>
    </row>
    <row r="303" spans="2:13" x14ac:dyDescent="0.25">
      <c r="B303" s="10">
        <f t="shared" si="27"/>
        <v>300</v>
      </c>
      <c r="C303" s="11"/>
      <c r="D303" s="21" t="s">
        <v>225</v>
      </c>
      <c r="E303" s="22">
        <v>0.03</v>
      </c>
      <c r="F303" s="11"/>
      <c r="G303" s="12" t="s">
        <v>269</v>
      </c>
      <c r="I303" t="s">
        <v>225</v>
      </c>
      <c r="J303" s="13">
        <v>0.03</v>
      </c>
      <c r="L303" t="str">
        <f t="shared" si="24"/>
        <v>ok</v>
      </c>
      <c r="M303" t="str">
        <f t="shared" si="25"/>
        <v>ok</v>
      </c>
    </row>
    <row r="304" spans="2:13" x14ac:dyDescent="0.25">
      <c r="B304" s="10">
        <f t="shared" si="27"/>
        <v>301</v>
      </c>
      <c r="C304" s="11"/>
      <c r="D304" s="21" t="s">
        <v>75</v>
      </c>
      <c r="E304" s="22">
        <v>0.1</v>
      </c>
      <c r="F304" s="11"/>
      <c r="G304" s="12" t="s">
        <v>269</v>
      </c>
      <c r="I304" t="s">
        <v>75</v>
      </c>
      <c r="J304" s="13">
        <v>0.1</v>
      </c>
      <c r="L304" t="str">
        <f t="shared" si="24"/>
        <v>ok</v>
      </c>
      <c r="M304" t="str">
        <f t="shared" si="25"/>
        <v>ok</v>
      </c>
    </row>
    <row r="305" spans="2:13" x14ac:dyDescent="0.25">
      <c r="B305" s="10">
        <f t="shared" si="27"/>
        <v>302</v>
      </c>
      <c r="C305" s="11"/>
      <c r="D305" s="21" t="s">
        <v>241</v>
      </c>
      <c r="E305" s="22">
        <v>0.05</v>
      </c>
      <c r="F305" s="11"/>
      <c r="G305" s="12" t="s">
        <v>269</v>
      </c>
      <c r="I305" t="s">
        <v>241</v>
      </c>
      <c r="J305" s="13">
        <v>0.05</v>
      </c>
      <c r="L305" t="str">
        <f t="shared" si="24"/>
        <v>ok</v>
      </c>
      <c r="M305" t="str">
        <f t="shared" si="25"/>
        <v>ok</v>
      </c>
    </row>
    <row r="306" spans="2:13" x14ac:dyDescent="0.25">
      <c r="B306" s="10">
        <f t="shared" si="27"/>
        <v>303</v>
      </c>
      <c r="C306" s="11"/>
      <c r="D306" s="21" t="s">
        <v>242</v>
      </c>
      <c r="E306" s="22">
        <v>0.03</v>
      </c>
      <c r="F306" s="11"/>
      <c r="G306" s="12" t="s">
        <v>269</v>
      </c>
      <c r="I306" t="s">
        <v>242</v>
      </c>
      <c r="J306" s="13">
        <v>0.03</v>
      </c>
      <c r="L306" t="str">
        <f t="shared" si="24"/>
        <v>ok</v>
      </c>
      <c r="M306" t="str">
        <f t="shared" si="25"/>
        <v>ok</v>
      </c>
    </row>
    <row r="307" spans="2:13" x14ac:dyDescent="0.25">
      <c r="B307" s="10">
        <f t="shared" si="27"/>
        <v>304</v>
      </c>
      <c r="C307" s="11"/>
      <c r="D307" s="21" t="s">
        <v>303</v>
      </c>
      <c r="E307" s="22">
        <v>0.1</v>
      </c>
      <c r="F307" s="11"/>
      <c r="G307" s="12" t="s">
        <v>269</v>
      </c>
      <c r="I307" t="s">
        <v>303</v>
      </c>
      <c r="J307" s="13">
        <v>0.1</v>
      </c>
      <c r="L307" t="str">
        <f t="shared" si="24"/>
        <v>ok</v>
      </c>
      <c r="M307" t="str">
        <f t="shared" si="25"/>
        <v>ok</v>
      </c>
    </row>
    <row r="308" spans="2:13" x14ac:dyDescent="0.25">
      <c r="B308" s="10">
        <f t="shared" si="27"/>
        <v>305</v>
      </c>
      <c r="C308" s="11"/>
      <c r="D308" s="21" t="s">
        <v>176</v>
      </c>
      <c r="E308" s="13">
        <v>0</v>
      </c>
      <c r="F308" s="11"/>
      <c r="G308" s="12" t="s">
        <v>269</v>
      </c>
      <c r="I308" t="s">
        <v>176</v>
      </c>
      <c r="J308" s="13">
        <v>0</v>
      </c>
      <c r="L308" t="str">
        <f t="shared" si="24"/>
        <v>ok</v>
      </c>
      <c r="M308" t="str">
        <f t="shared" si="25"/>
        <v>ok</v>
      </c>
    </row>
    <row r="309" spans="2:13" x14ac:dyDescent="0.25">
      <c r="B309" s="10">
        <f t="shared" si="27"/>
        <v>306</v>
      </c>
      <c r="C309" s="11"/>
      <c r="D309" s="21" t="s">
        <v>342</v>
      </c>
      <c r="E309" s="22">
        <v>7.4999999999999997E-2</v>
      </c>
      <c r="F309" s="11"/>
      <c r="G309" s="12" t="s">
        <v>269</v>
      </c>
      <c r="I309" t="s">
        <v>342</v>
      </c>
      <c r="J309" s="13">
        <v>7.4999999999999997E-2</v>
      </c>
      <c r="L309" t="str">
        <f t="shared" si="24"/>
        <v>ok</v>
      </c>
      <c r="M309" t="str">
        <f t="shared" si="25"/>
        <v>ok</v>
      </c>
    </row>
    <row r="310" spans="2:13" x14ac:dyDescent="0.25">
      <c r="B310" s="10">
        <f t="shared" si="27"/>
        <v>307</v>
      </c>
      <c r="C310" s="11"/>
      <c r="D310" s="21" t="s">
        <v>334</v>
      </c>
      <c r="E310" s="22">
        <v>0.1</v>
      </c>
      <c r="F310" s="11"/>
      <c r="G310" s="12" t="s">
        <v>269</v>
      </c>
      <c r="I310" t="s">
        <v>334</v>
      </c>
      <c r="J310" s="13">
        <v>0.1</v>
      </c>
      <c r="L310" t="str">
        <f t="shared" si="24"/>
        <v>ok</v>
      </c>
      <c r="M310" t="str">
        <f t="shared" si="25"/>
        <v>ok</v>
      </c>
    </row>
    <row r="311" spans="2:13" x14ac:dyDescent="0.25">
      <c r="B311" s="10">
        <f t="shared" si="27"/>
        <v>308</v>
      </c>
      <c r="C311" s="11"/>
      <c r="D311" s="21" t="s">
        <v>62</v>
      </c>
      <c r="E311" s="22">
        <v>7.4999999999999997E-2</v>
      </c>
      <c r="F311" s="11"/>
      <c r="G311" s="12" t="s">
        <v>269</v>
      </c>
      <c r="I311" t="s">
        <v>62</v>
      </c>
      <c r="J311" s="13">
        <v>7.4999999999999997E-2</v>
      </c>
      <c r="L311" t="str">
        <f t="shared" si="24"/>
        <v>ok</v>
      </c>
      <c r="M311" t="str">
        <f t="shared" si="25"/>
        <v>ok</v>
      </c>
    </row>
    <row r="312" spans="2:13" x14ac:dyDescent="0.25">
      <c r="B312" s="10">
        <f t="shared" si="27"/>
        <v>309</v>
      </c>
      <c r="C312" s="11"/>
      <c r="D312" s="21" t="s">
        <v>194</v>
      </c>
      <c r="E312" s="22">
        <v>0.05</v>
      </c>
      <c r="F312" s="11"/>
      <c r="G312" s="12" t="s">
        <v>269</v>
      </c>
      <c r="I312" t="s">
        <v>194</v>
      </c>
      <c r="J312" s="13">
        <v>0.05</v>
      </c>
      <c r="L312" t="str">
        <f t="shared" si="24"/>
        <v>ok</v>
      </c>
      <c r="M312" t="str">
        <f t="shared" si="25"/>
        <v>ok</v>
      </c>
    </row>
    <row r="313" spans="2:13" x14ac:dyDescent="0.25">
      <c r="B313" s="10">
        <f t="shared" si="27"/>
        <v>310</v>
      </c>
      <c r="C313" s="11"/>
      <c r="D313" s="21" t="s">
        <v>122</v>
      </c>
      <c r="E313" s="22">
        <v>0.03</v>
      </c>
      <c r="F313" s="11"/>
      <c r="G313" s="12" t="s">
        <v>269</v>
      </c>
      <c r="I313" t="s">
        <v>122</v>
      </c>
      <c r="J313" s="13">
        <v>0.03</v>
      </c>
      <c r="L313" t="str">
        <f t="shared" si="24"/>
        <v>ok</v>
      </c>
      <c r="M313" t="str">
        <f t="shared" si="25"/>
        <v>ok</v>
      </c>
    </row>
    <row r="314" spans="2:13" x14ac:dyDescent="0.25">
      <c r="B314" s="10">
        <f t="shared" si="27"/>
        <v>311</v>
      </c>
      <c r="C314" s="11"/>
      <c r="D314" s="21" t="s">
        <v>31</v>
      </c>
      <c r="E314" s="22">
        <v>0.12</v>
      </c>
      <c r="F314" s="11"/>
      <c r="G314" s="12" t="s">
        <v>269</v>
      </c>
      <c r="I314" t="s">
        <v>31</v>
      </c>
      <c r="J314" s="13">
        <v>0.12</v>
      </c>
      <c r="L314" t="str">
        <f t="shared" si="24"/>
        <v>ok</v>
      </c>
      <c r="M314" t="str">
        <f t="shared" si="25"/>
        <v>ok</v>
      </c>
    </row>
    <row r="315" spans="2:13" x14ac:dyDescent="0.25">
      <c r="B315" s="10">
        <f t="shared" si="27"/>
        <v>312</v>
      </c>
      <c r="C315" s="11"/>
      <c r="D315" s="21" t="s">
        <v>101</v>
      </c>
      <c r="E315" s="22">
        <v>0.1</v>
      </c>
      <c r="F315" s="11"/>
      <c r="G315" s="12" t="s">
        <v>269</v>
      </c>
      <c r="I315" t="s">
        <v>101</v>
      </c>
      <c r="J315" s="13">
        <v>0.1</v>
      </c>
      <c r="L315" t="str">
        <f t="shared" si="24"/>
        <v>ok</v>
      </c>
      <c r="M315" t="str">
        <f t="shared" si="25"/>
        <v>ok</v>
      </c>
    </row>
    <row r="316" spans="2:13" x14ac:dyDescent="0.25">
      <c r="B316" s="10">
        <f t="shared" si="27"/>
        <v>313</v>
      </c>
      <c r="C316" s="11"/>
      <c r="D316" s="21" t="s">
        <v>226</v>
      </c>
      <c r="E316" s="22">
        <v>0.1</v>
      </c>
      <c r="F316" s="11"/>
      <c r="G316" s="12" t="s">
        <v>269</v>
      </c>
      <c r="I316" t="s">
        <v>226</v>
      </c>
      <c r="J316" s="13">
        <v>0.1</v>
      </c>
      <c r="L316" t="str">
        <f t="shared" si="24"/>
        <v>ok</v>
      </c>
      <c r="M316" t="str">
        <f t="shared" si="25"/>
        <v>ok</v>
      </c>
    </row>
    <row r="317" spans="2:13" x14ac:dyDescent="0.25">
      <c r="B317" s="10">
        <f t="shared" si="27"/>
        <v>314</v>
      </c>
      <c r="C317" s="11"/>
      <c r="D317" s="21" t="s">
        <v>107</v>
      </c>
      <c r="E317" s="22">
        <v>0.05</v>
      </c>
      <c r="F317" s="11"/>
      <c r="G317" s="12" t="s">
        <v>269</v>
      </c>
      <c r="I317" s="21" t="s">
        <v>107</v>
      </c>
      <c r="J317" s="13">
        <v>0.05</v>
      </c>
      <c r="L317" t="str">
        <f t="shared" si="24"/>
        <v>ok</v>
      </c>
      <c r="M317" t="str">
        <f t="shared" si="25"/>
        <v>ok</v>
      </c>
    </row>
    <row r="318" spans="2:13" x14ac:dyDescent="0.25">
      <c r="B318" s="10">
        <f t="shared" si="27"/>
        <v>315</v>
      </c>
      <c r="C318" s="11"/>
      <c r="D318" s="21" t="s">
        <v>218</v>
      </c>
      <c r="E318" s="22">
        <v>7.0000000000000007E-2</v>
      </c>
      <c r="F318" s="11"/>
      <c r="G318" s="12" t="s">
        <v>269</v>
      </c>
      <c r="I318" t="s">
        <v>218</v>
      </c>
      <c r="J318" s="13">
        <v>7.0000000000000007E-2</v>
      </c>
      <c r="L318" t="str">
        <f t="shared" si="24"/>
        <v>ok</v>
      </c>
      <c r="M318" t="str">
        <f t="shared" si="25"/>
        <v>ok</v>
      </c>
    </row>
    <row r="319" spans="2:13" x14ac:dyDescent="0.25">
      <c r="B319" s="10">
        <f t="shared" si="27"/>
        <v>316</v>
      </c>
      <c r="C319" s="11"/>
      <c r="D319" s="21" t="s">
        <v>302</v>
      </c>
      <c r="E319" s="22">
        <v>0.12</v>
      </c>
      <c r="F319" s="11"/>
      <c r="G319" s="12" t="s">
        <v>269</v>
      </c>
      <c r="I319" t="s">
        <v>302</v>
      </c>
      <c r="J319" s="13">
        <v>0.12</v>
      </c>
      <c r="L319" t="str">
        <f t="shared" ref="L319:L325" si="28">IF(D319=I319,"ok","RAZLIKA")</f>
        <v>ok</v>
      </c>
      <c r="M319" t="str">
        <f t="shared" ref="M319:M331" si="29">IF(E319=J319,"ok","RAZLIKA")</f>
        <v>ok</v>
      </c>
    </row>
    <row r="320" spans="2:13" x14ac:dyDescent="0.25">
      <c r="B320" s="10">
        <f t="shared" si="27"/>
        <v>317</v>
      </c>
      <c r="C320" s="11"/>
      <c r="D320" s="21" t="s">
        <v>214</v>
      </c>
      <c r="E320" s="13">
        <v>0</v>
      </c>
      <c r="F320" s="11"/>
      <c r="G320" s="12" t="s">
        <v>269</v>
      </c>
      <c r="I320" t="s">
        <v>214</v>
      </c>
      <c r="J320" s="13">
        <v>0</v>
      </c>
      <c r="L320" t="str">
        <f t="shared" si="28"/>
        <v>ok</v>
      </c>
      <c r="M320" t="str">
        <f t="shared" si="29"/>
        <v>ok</v>
      </c>
    </row>
    <row r="321" spans="2:13" x14ac:dyDescent="0.25">
      <c r="B321" s="10">
        <f t="shared" si="27"/>
        <v>318</v>
      </c>
      <c r="C321" s="11"/>
      <c r="D321" s="21" t="s">
        <v>11</v>
      </c>
      <c r="E321" s="22">
        <v>0.18</v>
      </c>
      <c r="F321" s="11"/>
      <c r="G321" s="12" t="s">
        <v>269</v>
      </c>
      <c r="I321" t="s">
        <v>11</v>
      </c>
      <c r="J321" s="13">
        <v>0.18</v>
      </c>
      <c r="L321" t="str">
        <f t="shared" si="28"/>
        <v>ok</v>
      </c>
      <c r="M321" t="str">
        <f t="shared" si="29"/>
        <v>ok</v>
      </c>
    </row>
    <row r="322" spans="2:13" x14ac:dyDescent="0.25">
      <c r="B322" s="10">
        <f t="shared" si="27"/>
        <v>319</v>
      </c>
      <c r="C322" s="11"/>
      <c r="D322" s="21" t="s">
        <v>206</v>
      </c>
      <c r="E322" s="22">
        <v>0.06</v>
      </c>
      <c r="F322" s="11"/>
      <c r="G322" s="12" t="s">
        <v>269</v>
      </c>
      <c r="I322" t="s">
        <v>206</v>
      </c>
      <c r="J322" s="13">
        <v>0.06</v>
      </c>
      <c r="L322" t="str">
        <f t="shared" si="28"/>
        <v>ok</v>
      </c>
      <c r="M322" t="str">
        <f t="shared" si="29"/>
        <v>ok</v>
      </c>
    </row>
    <row r="323" spans="2:13" x14ac:dyDescent="0.25">
      <c r="B323" s="10">
        <f t="shared" si="27"/>
        <v>320</v>
      </c>
      <c r="C323" s="11"/>
      <c r="D323" s="21" t="s">
        <v>37</v>
      </c>
      <c r="E323" s="22">
        <v>0.12</v>
      </c>
      <c r="F323" s="11"/>
      <c r="G323" s="12" t="s">
        <v>269</v>
      </c>
      <c r="I323" t="s">
        <v>37</v>
      </c>
      <c r="J323" s="13">
        <v>0.12</v>
      </c>
      <c r="L323" t="str">
        <f t="shared" si="28"/>
        <v>ok</v>
      </c>
      <c r="M323" t="str">
        <f t="shared" si="29"/>
        <v>ok</v>
      </c>
    </row>
    <row r="324" spans="2:13" x14ac:dyDescent="0.25">
      <c r="B324" s="10">
        <f t="shared" si="27"/>
        <v>321</v>
      </c>
      <c r="C324" s="11"/>
      <c r="D324" s="21" t="s">
        <v>48</v>
      </c>
      <c r="E324" s="22">
        <v>0.1</v>
      </c>
      <c r="F324" s="11"/>
      <c r="G324" s="12" t="s">
        <v>269</v>
      </c>
      <c r="I324" t="s">
        <v>48</v>
      </c>
      <c r="J324" s="13">
        <v>0.1</v>
      </c>
      <c r="L324" t="str">
        <f t="shared" si="28"/>
        <v>ok</v>
      </c>
      <c r="M324" t="str">
        <f t="shared" si="29"/>
        <v>ok</v>
      </c>
    </row>
    <row r="325" spans="2:13" x14ac:dyDescent="0.25">
      <c r="B325" s="10">
        <f t="shared" si="27"/>
        <v>322</v>
      </c>
      <c r="C325" s="11"/>
      <c r="D325" s="21" t="s">
        <v>49</v>
      </c>
      <c r="E325" s="22">
        <v>0.05</v>
      </c>
      <c r="F325" s="11"/>
      <c r="G325" s="12" t="s">
        <v>269</v>
      </c>
      <c r="I325" t="s">
        <v>49</v>
      </c>
      <c r="J325" s="13">
        <v>0.05</v>
      </c>
      <c r="L325" t="str">
        <f t="shared" si="28"/>
        <v>ok</v>
      </c>
      <c r="M325" t="str">
        <f t="shared" si="29"/>
        <v>ok</v>
      </c>
    </row>
    <row r="326" spans="2:13" x14ac:dyDescent="0.25">
      <c r="B326" s="10">
        <f t="shared" si="27"/>
        <v>323</v>
      </c>
      <c r="C326" s="11"/>
      <c r="D326" s="21" t="s">
        <v>207</v>
      </c>
      <c r="E326" s="22">
        <v>0.08</v>
      </c>
      <c r="F326" s="11"/>
      <c r="G326" s="12" t="s">
        <v>269</v>
      </c>
      <c r="I326" t="s">
        <v>207</v>
      </c>
      <c r="J326" s="13">
        <v>0.08</v>
      </c>
      <c r="L326" t="str">
        <f t="shared" ref="L326:L331" si="30">IF(D326=I326,"ok","RAZLIKA")</f>
        <v>ok</v>
      </c>
      <c r="M326" t="str">
        <f t="shared" si="29"/>
        <v>ok</v>
      </c>
    </row>
    <row r="327" spans="2:13" x14ac:dyDescent="0.25">
      <c r="B327" s="10">
        <f t="shared" si="27"/>
        <v>324</v>
      </c>
      <c r="C327" s="11"/>
      <c r="D327" s="21" t="s">
        <v>343</v>
      </c>
      <c r="E327" s="22">
        <v>0</v>
      </c>
      <c r="F327" s="11"/>
      <c r="G327" s="12" t="s">
        <v>269</v>
      </c>
      <c r="I327" t="s">
        <v>343</v>
      </c>
      <c r="J327" s="13">
        <v>0</v>
      </c>
      <c r="L327" t="str">
        <f t="shared" si="30"/>
        <v>ok</v>
      </c>
      <c r="M327" t="str">
        <f t="shared" si="29"/>
        <v>ok</v>
      </c>
    </row>
    <row r="328" spans="2:13" x14ac:dyDescent="0.25">
      <c r="B328" s="10">
        <f t="shared" si="27"/>
        <v>325</v>
      </c>
      <c r="C328" s="11"/>
      <c r="D328" s="21" t="s">
        <v>253</v>
      </c>
      <c r="E328" s="22">
        <v>0.05</v>
      </c>
      <c r="F328" s="11"/>
      <c r="G328" s="12" t="s">
        <v>269</v>
      </c>
      <c r="I328" t="s">
        <v>253</v>
      </c>
      <c r="J328" s="13">
        <v>0.05</v>
      </c>
      <c r="L328" t="str">
        <f t="shared" si="30"/>
        <v>ok</v>
      </c>
      <c r="M328" t="str">
        <f t="shared" si="29"/>
        <v>ok</v>
      </c>
    </row>
    <row r="329" spans="2:13" x14ac:dyDescent="0.25">
      <c r="B329" s="10">
        <f t="shared" si="27"/>
        <v>326</v>
      </c>
      <c r="C329" s="11"/>
      <c r="D329" s="21" t="s">
        <v>27</v>
      </c>
      <c r="E329" s="22">
        <v>0.03</v>
      </c>
      <c r="F329" s="11"/>
      <c r="G329" s="12" t="s">
        <v>269</v>
      </c>
      <c r="I329" t="s">
        <v>27</v>
      </c>
      <c r="J329" s="13">
        <v>0.03</v>
      </c>
      <c r="L329" t="str">
        <f t="shared" si="30"/>
        <v>ok</v>
      </c>
      <c r="M329" t="str">
        <f t="shared" si="29"/>
        <v>ok</v>
      </c>
    </row>
    <row r="330" spans="2:13" x14ac:dyDescent="0.25">
      <c r="B330" s="10">
        <f t="shared" si="27"/>
        <v>327</v>
      </c>
      <c r="C330" s="11"/>
      <c r="D330" s="21" t="s">
        <v>257</v>
      </c>
      <c r="E330" s="22">
        <v>0.1</v>
      </c>
      <c r="F330" s="11"/>
      <c r="G330" s="12" t="s">
        <v>269</v>
      </c>
      <c r="I330" t="s">
        <v>257</v>
      </c>
      <c r="J330" s="13">
        <v>0.1</v>
      </c>
      <c r="L330" t="str">
        <f t="shared" si="30"/>
        <v>ok</v>
      </c>
      <c r="M330" t="str">
        <f t="shared" si="29"/>
        <v>ok</v>
      </c>
    </row>
    <row r="331" spans="2:13" x14ac:dyDescent="0.25">
      <c r="B331" s="10">
        <f t="shared" si="27"/>
        <v>328</v>
      </c>
      <c r="C331" s="11"/>
      <c r="D331" s="21" t="s">
        <v>189</v>
      </c>
      <c r="E331" s="13">
        <v>0.09</v>
      </c>
      <c r="F331" s="11"/>
      <c r="G331" s="12" t="s">
        <v>269</v>
      </c>
      <c r="I331" t="s">
        <v>189</v>
      </c>
      <c r="J331" s="13">
        <v>0.09</v>
      </c>
      <c r="L331" t="str">
        <f t="shared" si="30"/>
        <v>ok</v>
      </c>
      <c r="M331" t="str">
        <f t="shared" si="29"/>
        <v>ok</v>
      </c>
    </row>
    <row r="332" spans="2:13" x14ac:dyDescent="0.25">
      <c r="B332" s="10">
        <f t="shared" si="27"/>
        <v>329</v>
      </c>
      <c r="C332" s="14"/>
      <c r="D332" s="23" t="s">
        <v>268</v>
      </c>
      <c r="E332" s="15">
        <v>0</v>
      </c>
      <c r="F332" s="14"/>
      <c r="G332" s="16" t="s">
        <v>269</v>
      </c>
    </row>
    <row r="334" spans="2:13" x14ac:dyDescent="0.25">
      <c r="B334" s="17"/>
    </row>
    <row r="335" spans="2:13" x14ac:dyDescent="0.25">
      <c r="B335" s="18" t="s">
        <v>282</v>
      </c>
    </row>
    <row r="336" spans="2:13" x14ac:dyDescent="0.25">
      <c r="B336" s="19" t="s">
        <v>283</v>
      </c>
    </row>
  </sheetData>
  <sortState xmlns:xlrd2="http://schemas.microsoft.com/office/spreadsheetml/2017/richdata2" ref="I266:J274">
    <sortCondition ref="I266:I2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cols>
    <col min="1" max="16384" width="8.8554687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30</vt:i4>
      </vt:variant>
    </vt:vector>
  </HeadingPairs>
  <TitlesOfParts>
    <vt:vector size="35" baseType="lpstr">
      <vt:lpstr>PO-SD</vt:lpstr>
      <vt:lpstr>dohodovni razredi</vt:lpstr>
      <vt:lpstr>uputa</vt:lpstr>
      <vt:lpstr>podaci</vt:lpstr>
      <vt:lpstr>bilješke</vt:lpstr>
      <vt:lpstr>BrojMjeseci</vt:lpstr>
      <vt:lpstr>DaNe</vt:lpstr>
      <vt:lpstr>GodisnjaOsnovica</vt:lpstr>
      <vt:lpstr>GodisnjiPausal</vt:lpstr>
      <vt:lpstr>GodisnjiPausalZaVII8</vt:lpstr>
      <vt:lpstr>Mjesto</vt:lpstr>
      <vt:lpstr>Period1Do</vt:lpstr>
      <vt:lpstr>Period1Od</vt:lpstr>
      <vt:lpstr>Period2Do</vt:lpstr>
      <vt:lpstr>Period2Od</vt:lpstr>
      <vt:lpstr>Period3Do</vt:lpstr>
      <vt:lpstr>Period3Od</vt:lpstr>
      <vt:lpstr>Period4Do</vt:lpstr>
      <vt:lpstr>Period4Od</vt:lpstr>
      <vt:lpstr>Period5Do</vt:lpstr>
      <vt:lpstr>Period5Od</vt:lpstr>
      <vt:lpstr>'dohodovni razredi'!Podrucje_ispisa</vt:lpstr>
      <vt:lpstr>'PO-SD'!Podrucje_ispisa</vt:lpstr>
      <vt:lpstr>uputa!Podrucje_ispisa</vt:lpstr>
      <vt:lpstr>PrimitciBezgotovinski</vt:lpstr>
      <vt:lpstr>PrimitciGotovina</vt:lpstr>
      <vt:lpstr>PrirezListaGradova</vt:lpstr>
      <vt:lpstr>PrirezMjesto</vt:lpstr>
      <vt:lpstr>PrirezRbr</vt:lpstr>
      <vt:lpstr>PrirezStopa</vt:lpstr>
      <vt:lpstr>StopaPrireza</vt:lpstr>
      <vt:lpstr>UkupniPrimitci</vt:lpstr>
      <vt:lpstr>UkupniPrimitciOd</vt:lpstr>
      <vt:lpstr>UkupniPrimitciOdZaVII8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Inkubator za nove tehnologije trokut Šibenik d.o.o.</cp:lastModifiedBy>
  <cp:lastPrinted>2024-01-03T09:57:55Z</cp:lastPrinted>
  <dcterms:created xsi:type="dcterms:W3CDTF">2011-01-16T22:40:28Z</dcterms:created>
  <dcterms:modified xsi:type="dcterms:W3CDTF">2024-01-09T09:03:57Z</dcterms:modified>
</cp:coreProperties>
</file>